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codeName="ThisWorkbook"/>
  <mc:AlternateContent xmlns:mc="http://schemas.openxmlformats.org/markup-compatibility/2006">
    <mc:Choice Requires="x15">
      <x15ac:absPath xmlns:x15ac="http://schemas.microsoft.com/office/spreadsheetml/2010/11/ac" url="/Users/yulyhuertas/Downloads/PAAC II CUAT/"/>
    </mc:Choice>
  </mc:AlternateContent>
  <xr:revisionPtr revIDLastSave="0" documentId="13_ncr:1_{079FD2B4-075C-EF49-8622-CDBB4F5DF3C8}" xr6:coauthVersionLast="47" xr6:coauthVersionMax="47" xr10:uidLastSave="{00000000-0000-0000-0000-000000000000}"/>
  <bookViews>
    <workbookView xWindow="0" yWindow="500" windowWidth="28800" windowHeight="15900" tabRatio="786" firstSheet="1" activeTab="1" xr2:uid="{00000000-000D-0000-FFFF-FFFF00000000}"/>
  </bookViews>
  <sheets>
    <sheet name="Riesgos de Corrupción" sheetId="36" r:id="rId1"/>
    <sheet name="Gestión de Riesgos" sheetId="28" r:id="rId2"/>
    <sheet name="Racionalización de Trámites" sheetId="31" r:id="rId3"/>
    <sheet name="RendiciónCuentas" sheetId="32" r:id="rId4"/>
    <sheet name="Atención al Ciudadano" sheetId="33" r:id="rId5"/>
    <sheet name="Tranparencia y Acceso a Inf. " sheetId="34" r:id="rId6"/>
    <sheet name="Integridad" sheetId="35" r:id="rId7"/>
    <sheet name="Resultados" sheetId="37" r:id="rId8"/>
    <sheet name="Hoja2" sheetId="30" state="hidden" r:id="rId9"/>
  </sheets>
  <externalReferences>
    <externalReference r:id="rId10"/>
    <externalReference r:id="rId11"/>
    <externalReference r:id="rId12"/>
  </externalReferences>
  <definedNames>
    <definedName name="_xlnm._FilterDatabase" localSheetId="1" hidden="1">'Gestión de Riesgos'!$A$9:$I$9</definedName>
    <definedName name="_xlnm._FilterDatabase" localSheetId="2" hidden="1">'Racionalización de Trámites'!$A$25:$AK$47</definedName>
    <definedName name="A" localSheetId="1">#REF!</definedName>
    <definedName name="A">#REF!</definedName>
    <definedName name="A_Obj1" localSheetId="1">OFFSET(#REF!,0,0,COUNTA(#REF!)-1,1)</definedName>
    <definedName name="A_Obj1">OFFSET(#REF!,0,0,COUNTA(#REF!)-1,1)</definedName>
    <definedName name="A_Obj2" localSheetId="1">OFFSET(#REF!,0,0,COUNTA(#REF!)-1,1)</definedName>
    <definedName name="A_Obj2">OFFSET(#REF!,0,0,COUNTA(#REF!)-1,1)</definedName>
    <definedName name="A_Obj3" localSheetId="1">OFFSET(#REF!,0,0,COUNTA(#REF!)-1,1)</definedName>
    <definedName name="A_Obj3">OFFSET(#REF!,0,0,COUNTA(#REF!)-1,1)</definedName>
    <definedName name="A_Obj4" localSheetId="1">OFFSET(#REF!,0,0,COUNTA(#REF!)-1,1)</definedName>
    <definedName name="A_Obj4">OFFSET(#REF!,0,0,COUNTA(#REF!)-1,1)</definedName>
    <definedName name="Acc_1" localSheetId="1">#REF!</definedName>
    <definedName name="Acc_1">#REF!</definedName>
    <definedName name="acc_10" localSheetId="1">#REF!</definedName>
    <definedName name="acc_10">#REF!</definedName>
    <definedName name="Acc_2" localSheetId="1">#REF!</definedName>
    <definedName name="Acc_2">#REF!</definedName>
    <definedName name="Acc_22" localSheetId="1">#REF!</definedName>
    <definedName name="Acc_22">#REF!</definedName>
    <definedName name="Acc_3" localSheetId="1">#REF!</definedName>
    <definedName name="Acc_3">#REF!</definedName>
    <definedName name="Acc_4" localSheetId="1">#REF!</definedName>
    <definedName name="Acc_4">#REF!</definedName>
    <definedName name="Acc_5" localSheetId="1">#REF!</definedName>
    <definedName name="Acc_5">#REF!</definedName>
    <definedName name="Acc_6" localSheetId="1">#REF!</definedName>
    <definedName name="Acc_6">#REF!</definedName>
    <definedName name="Acc_7" localSheetId="1">#REF!</definedName>
    <definedName name="Acc_7">#REF!</definedName>
    <definedName name="Acc_8" localSheetId="1">#REF!</definedName>
    <definedName name="Acc_8">#REF!</definedName>
    <definedName name="Acc_9" localSheetId="1">#REF!</definedName>
    <definedName name="Acc_9">#REF!</definedName>
    <definedName name="acc_d" localSheetId="1">#REF!</definedName>
    <definedName name="acc_d">#REF!</definedName>
    <definedName name="accdd" localSheetId="1">#REF!</definedName>
    <definedName name="accdd">#REF!</definedName>
    <definedName name="accddas" localSheetId="1">#REF!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1">#REF!</definedName>
    <definedName name="ciudadano">#REF!</definedName>
    <definedName name="clase">'[2]Explicación de los campos'!$G$2:$G$7</definedName>
    <definedName name="Confidencialidad">[2]Hoja2!$N$3:$N$7</definedName>
    <definedName name="ControlTipo">[3]Hoja2!$AI$3:$AI$6</definedName>
    <definedName name="Departamentos" localSheetId="1">#REF!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1">#REF!</definedName>
    <definedName name="Fuentes">#REF!</definedName>
    <definedName name="hola" localSheetId="1">#REF!</definedName>
    <definedName name="hola">#REF!</definedName>
    <definedName name="Indicadores" localSheetId="1">#REF!</definedName>
    <definedName name="Indicadores">#REF!</definedName>
    <definedName name="m" localSheetId="1">#REF!</definedName>
    <definedName name="m">#REF!</definedName>
    <definedName name="Monica" localSheetId="1">#REF!</definedName>
    <definedName name="Monica">#REF!</definedName>
    <definedName name="Objetivos" localSheetId="1">OFFSET(#REF!,0,0,COUNTA(#REF!)-1,1)</definedName>
    <definedName name="Objetivos">OFFSET(#REF!,0,0,COUNTA(#REF!)-1,1)</definedName>
    <definedName name="Objjj" localSheetId="1">OFFSET(#REF!,0,0,COUNTA(#REF!)-1,1)</definedName>
    <definedName name="Objjj">OFFSET(#REF!,0,0,COUNTA(#REF!)-1,1)</definedName>
    <definedName name="obkk" localSheetId="1">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SiNo">[3]Hoja2!$AK$3:$AK$4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37" l="1"/>
  <c r="E5" i="37"/>
  <c r="E6" i="37"/>
  <c r="E7" i="37"/>
  <c r="C7" i="37"/>
  <c r="B7" i="37"/>
  <c r="C6" i="37"/>
  <c r="B6" i="37"/>
  <c r="C5" i="37"/>
  <c r="B5" i="37"/>
  <c r="C3" i="37"/>
  <c r="B3" i="37"/>
  <c r="B2" i="37" l="1"/>
  <c r="O25" i="28"/>
  <c r="X35" i="32"/>
  <c r="B4" i="37" s="1"/>
  <c r="Y35" i="32"/>
  <c r="C4" i="37" s="1"/>
  <c r="O9" i="33"/>
  <c r="O10" i="33"/>
  <c r="O11" i="33"/>
  <c r="O12" i="33"/>
  <c r="O13" i="33"/>
  <c r="O14" i="33"/>
  <c r="O15" i="33"/>
  <c r="O16" i="33"/>
  <c r="O17" i="33"/>
  <c r="O18" i="33"/>
  <c r="O19" i="33"/>
  <c r="O20" i="33"/>
  <c r="O8" i="33"/>
  <c r="O7" i="33"/>
  <c r="O21" i="33"/>
  <c r="M21" i="33"/>
  <c r="L21" i="33"/>
  <c r="AA11" i="32"/>
  <c r="AA12" i="32"/>
  <c r="AA13" i="32"/>
  <c r="AA14" i="32"/>
  <c r="AA15" i="32"/>
  <c r="AA16" i="32"/>
  <c r="AA17" i="32"/>
  <c r="AA18" i="32"/>
  <c r="AA19" i="32"/>
  <c r="AA20" i="32"/>
  <c r="AA21" i="32"/>
  <c r="AA22" i="32"/>
  <c r="AA23" i="32"/>
  <c r="AA24" i="32"/>
  <c r="AA25" i="32"/>
  <c r="AA26" i="32"/>
  <c r="AA28" i="32"/>
  <c r="AA29" i="32"/>
  <c r="AA30" i="32"/>
  <c r="AA31" i="32"/>
  <c r="AA32" i="32"/>
  <c r="AA33" i="32"/>
  <c r="AA34" i="32"/>
  <c r="AA10" i="32"/>
  <c r="AA9" i="32"/>
  <c r="Q57" i="34"/>
  <c r="N57" i="34"/>
  <c r="O11" i="28"/>
  <c r="O12" i="28"/>
  <c r="O13" i="28"/>
  <c r="O14" i="28"/>
  <c r="O15" i="28"/>
  <c r="O16" i="28"/>
  <c r="O17" i="28"/>
  <c r="O18" i="28"/>
  <c r="O19" i="28"/>
  <c r="O20" i="28"/>
  <c r="O21" i="28"/>
  <c r="O22" i="28"/>
  <c r="O23" i="28"/>
  <c r="O24" i="28"/>
  <c r="O10" i="28"/>
  <c r="M27" i="28"/>
  <c r="C2" i="37" s="1"/>
  <c r="E2" i="37" s="1"/>
  <c r="O57" i="34"/>
  <c r="Q56" i="34"/>
  <c r="Q55" i="34"/>
  <c r="Q53" i="34"/>
  <c r="Q52" i="34"/>
  <c r="Q51" i="34"/>
  <c r="Q46" i="34"/>
  <c r="Q42" i="34"/>
  <c r="Q41" i="34"/>
  <c r="Q40" i="34"/>
  <c r="Q39" i="34"/>
  <c r="Q37" i="34"/>
  <c r="Q35" i="34"/>
  <c r="Q34" i="34"/>
  <c r="Q33" i="34"/>
  <c r="Q28" i="34"/>
  <c r="Q26" i="34"/>
  <c r="Q25" i="34"/>
  <c r="Q23" i="34"/>
  <c r="Q22" i="34"/>
  <c r="Q21" i="34"/>
  <c r="Q19" i="34"/>
  <c r="Q18" i="34"/>
  <c r="Q17" i="34"/>
  <c r="Q6" i="34"/>
  <c r="Q9" i="35"/>
  <c r="Q10" i="35"/>
  <c r="Q11" i="35"/>
  <c r="Q12" i="35"/>
  <c r="Q13" i="35"/>
  <c r="Q18" i="35" s="1"/>
  <c r="Q14" i="35"/>
  <c r="Q15" i="35"/>
  <c r="Q16" i="35"/>
  <c r="Q17" i="35"/>
  <c r="Q8" i="35"/>
  <c r="N18" i="35"/>
  <c r="O18" i="35"/>
  <c r="P47" i="31"/>
  <c r="S46" i="31"/>
  <c r="S45" i="31"/>
  <c r="S44" i="31"/>
  <c r="S42" i="31"/>
  <c r="S41" i="31"/>
  <c r="S40" i="31"/>
  <c r="S38" i="31"/>
  <c r="S37" i="31"/>
  <c r="S36" i="31"/>
  <c r="S35" i="31"/>
  <c r="S33" i="31"/>
  <c r="S32" i="31"/>
  <c r="S31" i="31"/>
  <c r="S30" i="31"/>
  <c r="S29" i="31"/>
  <c r="S28" i="31"/>
  <c r="Q47" i="31"/>
  <c r="AP50" i="36"/>
  <c r="AM50" i="36"/>
  <c r="AG50" i="36"/>
  <c r="AP49" i="36"/>
  <c r="AM49" i="36"/>
  <c r="AX50" i="36" s="1"/>
  <c r="AW50" i="36" s="1"/>
  <c r="AG49" i="36"/>
  <c r="AP48" i="36"/>
  <c r="AM48" i="36"/>
  <c r="AG48" i="36"/>
  <c r="AP47" i="36"/>
  <c r="AM47" i="36"/>
  <c r="AG47" i="36"/>
  <c r="AH47" i="36" s="1"/>
  <c r="AI47" i="36" s="1"/>
  <c r="K47" i="36"/>
  <c r="AP46" i="36"/>
  <c r="AM46" i="36"/>
  <c r="AG46" i="36"/>
  <c r="AP45" i="36"/>
  <c r="AM45" i="36"/>
  <c r="AG45" i="36"/>
  <c r="AP44" i="36"/>
  <c r="AM44" i="36"/>
  <c r="AG44" i="36"/>
  <c r="AP43" i="36"/>
  <c r="AM43" i="36"/>
  <c r="AF43" i="36"/>
  <c r="AG43" i="36" s="1"/>
  <c r="AH43" i="36" s="1"/>
  <c r="AI43" i="36" s="1"/>
  <c r="K43" i="36"/>
  <c r="AP42" i="36"/>
  <c r="AG42" i="36"/>
  <c r="AH42" i="36" s="1"/>
  <c r="AI42" i="36" s="1"/>
  <c r="AX42" i="36" s="1"/>
  <c r="AW42" i="36" s="1"/>
  <c r="K42" i="36"/>
  <c r="AP41" i="36"/>
  <c r="AG41" i="36"/>
  <c r="AH41" i="36" s="1"/>
  <c r="AI41" i="36" s="1"/>
  <c r="AX41" i="36" s="1"/>
  <c r="AW41" i="36" s="1"/>
  <c r="K41" i="36"/>
  <c r="AW40" i="36"/>
  <c r="AV40" i="36"/>
  <c r="AU40" i="36"/>
  <c r="AY40" i="36" s="1"/>
  <c r="AP40" i="36"/>
  <c r="AG40" i="36"/>
  <c r="AW39" i="36"/>
  <c r="AU39" i="36"/>
  <c r="AY39" i="36" s="1"/>
  <c r="AP39" i="36"/>
  <c r="AG39" i="36"/>
  <c r="AW38" i="36"/>
  <c r="AU38" i="36"/>
  <c r="AY38" i="36" s="1"/>
  <c r="AP38" i="36"/>
  <c r="AG38" i="36"/>
  <c r="AP37" i="36"/>
  <c r="AH37" i="36"/>
  <c r="AI37" i="36" s="1"/>
  <c r="AX37" i="36" s="1"/>
  <c r="AW37" i="36" s="1"/>
  <c r="K37" i="36"/>
  <c r="AJ37" i="36" s="1"/>
  <c r="AW36" i="36"/>
  <c r="AP36" i="36"/>
  <c r="AW35" i="36"/>
  <c r="AP35" i="36"/>
  <c r="AW34" i="36"/>
  <c r="AP34" i="36"/>
  <c r="AW33" i="36"/>
  <c r="AP33" i="36"/>
  <c r="AV32" i="36"/>
  <c r="AU32" i="36"/>
  <c r="AP32" i="36"/>
  <c r="AG32" i="36"/>
  <c r="AH32" i="36" s="1"/>
  <c r="AI32" i="36" s="1"/>
  <c r="AX32" i="36" s="1"/>
  <c r="AW32" i="36" s="1"/>
  <c r="AY32" i="36" s="1"/>
  <c r="K32" i="36"/>
  <c r="AW31" i="36"/>
  <c r="AP31" i="36"/>
  <c r="AG31" i="36"/>
  <c r="AW30" i="36"/>
  <c r="AV30" i="36"/>
  <c r="AT31" i="36" s="1"/>
  <c r="AU30" i="36"/>
  <c r="AY30" i="36" s="1"/>
  <c r="AP30" i="36"/>
  <c r="AF30" i="36"/>
  <c r="AG30" i="36" s="1"/>
  <c r="AH30" i="36" s="1"/>
  <c r="AI30" i="36" s="1"/>
  <c r="K30" i="36"/>
  <c r="AW29" i="36"/>
  <c r="AV29" i="36"/>
  <c r="AU29" i="36"/>
  <c r="AY29" i="36" s="1"/>
  <c r="AP29" i="36"/>
  <c r="AG29" i="36"/>
  <c r="AW28" i="36"/>
  <c r="AV28" i="36"/>
  <c r="AU28" i="36"/>
  <c r="AP28" i="36"/>
  <c r="AF28" i="36"/>
  <c r="AG28" i="36" s="1"/>
  <c r="AH28" i="36" s="1"/>
  <c r="AI28" i="36" s="1"/>
  <c r="K28" i="36"/>
  <c r="AP26" i="36"/>
  <c r="AG26" i="36"/>
  <c r="AP25" i="36"/>
  <c r="AF25" i="36"/>
  <c r="AG25" i="36" s="1"/>
  <c r="AH25" i="36" s="1"/>
  <c r="AI25" i="36" s="1"/>
  <c r="AX25" i="36" s="1"/>
  <c r="K25" i="36"/>
  <c r="AP24" i="36"/>
  <c r="AG24" i="36"/>
  <c r="AP23" i="36"/>
  <c r="AG23" i="36"/>
  <c r="AP22" i="36"/>
  <c r="AF22" i="36"/>
  <c r="AG22" i="36" s="1"/>
  <c r="AH22" i="36" s="1"/>
  <c r="K22" i="36"/>
  <c r="L22" i="36" s="1"/>
  <c r="AT22" i="36" s="1"/>
  <c r="AV21" i="36"/>
  <c r="AU21" i="36"/>
  <c r="AP21" i="36"/>
  <c r="AG21" i="36"/>
  <c r="AP20" i="36"/>
  <c r="AF20" i="36"/>
  <c r="AG20" i="36" s="1"/>
  <c r="AH20" i="36" s="1"/>
  <c r="AI20" i="36" s="1"/>
  <c r="AX20" i="36" s="1"/>
  <c r="K20" i="36"/>
  <c r="L20" i="36" s="1"/>
  <c r="AT20" i="36" s="1"/>
  <c r="AP19" i="36"/>
  <c r="AG19" i="36"/>
  <c r="AP18" i="36"/>
  <c r="AG18" i="36"/>
  <c r="AP17" i="36"/>
  <c r="AF17" i="36"/>
  <c r="AG17" i="36" s="1"/>
  <c r="AH17" i="36" s="1"/>
  <c r="AI17" i="36" s="1"/>
  <c r="AX17" i="36" s="1"/>
  <c r="K17" i="36"/>
  <c r="AX16" i="36"/>
  <c r="AW16" i="36"/>
  <c r="AP16" i="36"/>
  <c r="AG16" i="36"/>
  <c r="AH16" i="36" s="1"/>
  <c r="K16" i="36"/>
  <c r="AP15" i="36"/>
  <c r="AF15" i="36"/>
  <c r="AG15" i="36" s="1"/>
  <c r="AH15" i="36" s="1"/>
  <c r="AI15" i="36" s="1"/>
  <c r="AX15" i="36" s="1"/>
  <c r="AW15" i="36" s="1"/>
  <c r="K15" i="36"/>
  <c r="AP14" i="36"/>
  <c r="AG14" i="36"/>
  <c r="AP13" i="36"/>
  <c r="AF13" i="36"/>
  <c r="AG13" i="36" s="1"/>
  <c r="AH13" i="36" s="1"/>
  <c r="AI13" i="36" s="1"/>
  <c r="AX13" i="36" s="1"/>
  <c r="K13" i="36"/>
  <c r="AP12" i="36"/>
  <c r="AG12" i="36"/>
  <c r="AP11" i="36"/>
  <c r="AG11" i="36"/>
  <c r="AF10" i="36"/>
  <c r="AG10" i="36" s="1"/>
  <c r="AH10" i="36" s="1"/>
  <c r="K10" i="36"/>
  <c r="L10" i="36" s="1"/>
  <c r="AT10" i="36" s="1"/>
  <c r="AA35" i="32" l="1"/>
  <c r="E4" i="37"/>
  <c r="O27" i="28"/>
  <c r="AJ15" i="36"/>
  <c r="L15" i="36"/>
  <c r="AT15" i="36" s="1"/>
  <c r="AJ16" i="36"/>
  <c r="L16" i="36"/>
  <c r="AT16" i="36"/>
  <c r="AJ28" i="36"/>
  <c r="L28" i="36"/>
  <c r="AY28" i="36"/>
  <c r="L32" i="36"/>
  <c r="AJ32" i="36"/>
  <c r="AT33" i="36"/>
  <c r="AJ41" i="36"/>
  <c r="L41" i="36"/>
  <c r="AT41" i="36"/>
  <c r="AJ43" i="36"/>
  <c r="L43" i="36"/>
  <c r="AT43" i="36" s="1"/>
  <c r="AJ47" i="36"/>
  <c r="L47" i="36"/>
  <c r="AT47" i="36" s="1"/>
  <c r="AX48" i="36"/>
  <c r="AW48" i="36" s="1"/>
  <c r="AT48" i="36"/>
  <c r="AV48" i="36" s="1"/>
  <c r="AX49" i="36"/>
  <c r="AW49" i="36" s="1"/>
  <c r="AT49" i="36"/>
  <c r="AV49" i="36" s="1"/>
  <c r="AV47" i="36"/>
  <c r="AU47" i="36"/>
  <c r="AU31" i="36"/>
  <c r="AY31" i="36" s="1"/>
  <c r="AV31" i="36"/>
  <c r="AU15" i="36"/>
  <c r="AY15" i="36" s="1"/>
  <c r="AV15" i="36"/>
  <c r="AU16" i="36"/>
  <c r="AY16" i="36" s="1"/>
  <c r="AV16" i="36"/>
  <c r="AU43" i="36"/>
  <c r="AV43" i="36"/>
  <c r="AT44" i="36" s="1"/>
  <c r="AI10" i="36"/>
  <c r="AX10" i="36" s="1"/>
  <c r="AJ10" i="36"/>
  <c r="AJ25" i="36"/>
  <c r="AU10" i="36"/>
  <c r="AV10" i="36"/>
  <c r="AT11" i="36" s="1"/>
  <c r="AJ13" i="36"/>
  <c r="AJ20" i="36"/>
  <c r="AV22" i="36"/>
  <c r="AT23" i="36" s="1"/>
  <c r="AU22" i="36"/>
  <c r="AX26" i="36"/>
  <c r="AW26" i="36" s="1"/>
  <c r="AW25" i="36"/>
  <c r="AW17" i="36"/>
  <c r="AX18" i="36"/>
  <c r="AW13" i="36"/>
  <c r="AX14" i="36"/>
  <c r="AW14" i="36" s="1"/>
  <c r="AJ17" i="36"/>
  <c r="AV20" i="36"/>
  <c r="AU20" i="36"/>
  <c r="AI22" i="36"/>
  <c r="AX22" i="36" s="1"/>
  <c r="AJ22" i="36"/>
  <c r="AJ30" i="36"/>
  <c r="AV41" i="36"/>
  <c r="AU41" i="36"/>
  <c r="AY41" i="36" s="1"/>
  <c r="AX21" i="36"/>
  <c r="AW21" i="36" s="1"/>
  <c r="AY21" i="36" s="1"/>
  <c r="AW20" i="36"/>
  <c r="AV33" i="36"/>
  <c r="AT34" i="36" s="1"/>
  <c r="AU33" i="36"/>
  <c r="AY33" i="36" s="1"/>
  <c r="AJ42" i="36"/>
  <c r="L13" i="36"/>
  <c r="AT13" i="36" s="1"/>
  <c r="L37" i="36"/>
  <c r="AT37" i="36" s="1"/>
  <c r="L25" i="36"/>
  <c r="AT25" i="36" s="1"/>
  <c r="L30" i="36"/>
  <c r="L42" i="36"/>
  <c r="AT42" i="36" s="1"/>
  <c r="AU48" i="36"/>
  <c r="AY48" i="36" s="1"/>
  <c r="AX43" i="36"/>
  <c r="AW43" i="36" s="1"/>
  <c r="AU49" i="36"/>
  <c r="AY49" i="36" s="1"/>
  <c r="AT50" i="36"/>
  <c r="AX47" i="36"/>
  <c r="AW47" i="36" s="1"/>
  <c r="L17" i="36"/>
  <c r="AT17" i="36" s="1"/>
  <c r="AY47" i="36" l="1"/>
  <c r="AV13" i="36"/>
  <c r="AT14" i="36" s="1"/>
  <c r="AU13" i="36"/>
  <c r="AY13" i="36" s="1"/>
  <c r="AU34" i="36"/>
  <c r="AY34" i="36" s="1"/>
  <c r="AV34" i="36"/>
  <c r="AT35" i="36" s="1"/>
  <c r="AY20" i="36"/>
  <c r="AX23" i="36"/>
  <c r="AW22" i="36"/>
  <c r="AV50" i="36"/>
  <c r="AU50" i="36"/>
  <c r="AY50" i="36" s="1"/>
  <c r="AV42" i="36"/>
  <c r="AU42" i="36"/>
  <c r="AY42" i="36" s="1"/>
  <c r="AY22" i="36"/>
  <c r="AW10" i="36"/>
  <c r="AY10" i="36" s="1"/>
  <c r="AX11" i="36"/>
  <c r="AX44" i="36"/>
  <c r="AU17" i="36"/>
  <c r="AY17" i="36" s="1"/>
  <c r="AV17" i="36"/>
  <c r="AT18" i="36" s="1"/>
  <c r="AV25" i="36"/>
  <c r="AT26" i="36" s="1"/>
  <c r="AU25" i="36"/>
  <c r="AY25" i="36" s="1"/>
  <c r="AV23" i="36"/>
  <c r="AT24" i="36" s="1"/>
  <c r="AU23" i="36"/>
  <c r="AU37" i="36"/>
  <c r="AY37" i="36" s="1"/>
  <c r="AV37" i="36"/>
  <c r="AV44" i="36"/>
  <c r="AT45" i="36" s="1"/>
  <c r="AU44" i="36"/>
  <c r="AW18" i="36"/>
  <c r="AX19" i="36"/>
  <c r="AW19" i="36" s="1"/>
  <c r="AY43" i="36"/>
  <c r="AU11" i="36"/>
  <c r="AV11" i="36"/>
  <c r="AT12" i="36" s="1"/>
  <c r="AU18" i="36" l="1"/>
  <c r="AY18" i="36" s="1"/>
  <c r="AV18" i="36"/>
  <c r="AT19" i="36" s="1"/>
  <c r="AW44" i="36"/>
  <c r="AY44" i="36" s="1"/>
  <c r="AX45" i="36"/>
  <c r="AU12" i="36"/>
  <c r="AV12" i="36"/>
  <c r="AW11" i="36"/>
  <c r="AY11" i="36" s="1"/>
  <c r="AX12" i="36"/>
  <c r="AW12" i="36" s="1"/>
  <c r="AV45" i="36"/>
  <c r="AT46" i="36" s="1"/>
  <c r="AU45" i="36"/>
  <c r="AX24" i="36"/>
  <c r="AW24" i="36" s="1"/>
  <c r="AW23" i="36"/>
  <c r="AY23" i="36" s="1"/>
  <c r="AV24" i="36"/>
  <c r="AU24" i="36"/>
  <c r="AV35" i="36"/>
  <c r="AT36" i="36" s="1"/>
  <c r="AU35" i="36"/>
  <c r="AY35" i="36" s="1"/>
  <c r="AV26" i="36"/>
  <c r="AU26" i="36"/>
  <c r="AY26" i="36" s="1"/>
  <c r="AV14" i="36"/>
  <c r="AU14" i="36"/>
  <c r="AY14" i="36" s="1"/>
  <c r="AY12" i="36" l="1"/>
  <c r="AV36" i="36"/>
  <c r="AU36" i="36"/>
  <c r="AY36" i="36" s="1"/>
  <c r="AV46" i="36"/>
  <c r="AU46" i="36"/>
  <c r="AW45" i="36"/>
  <c r="AY45" i="36" s="1"/>
  <c r="AX46" i="36"/>
  <c r="AW46" i="36" s="1"/>
  <c r="AU19" i="36"/>
  <c r="AY19" i="36" s="1"/>
  <c r="AV19" i="36"/>
  <c r="AY24" i="36"/>
  <c r="AY46" i="36" l="1"/>
  <c r="AC7" i="30" l="1"/>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H33" authorId="0" shapeId="0" xr:uid="{00000000-0006-0000-0100-000001000000}">
      <text>
        <r>
          <rPr>
            <sz val="11"/>
            <color rgb="FF000000"/>
            <rFont val="Calibri"/>
            <family val="2"/>
          </rPr>
          <t>POLY:
Se actualiza con el nùmero del registro de isolucion</t>
        </r>
      </text>
    </comment>
    <comment ref="BH37" authorId="0" shapeId="0" xr:uid="{00000000-0006-0000-0100-000002000000}">
      <text>
        <r>
          <rPr>
            <sz val="11"/>
            <color rgb="FF000000"/>
            <rFont val="Calibri"/>
            <family val="2"/>
          </rPr>
          <t>POLY:
Se actualiza el mapa con el nùmero de registro en isolucion</t>
        </r>
      </text>
    </comment>
  </commentList>
</comments>
</file>

<file path=xl/sharedStrings.xml><?xml version="1.0" encoding="utf-8"?>
<sst xmlns="http://schemas.openxmlformats.org/spreadsheetml/2006/main" count="2738" uniqueCount="1291">
  <si>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</si>
  <si>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</si>
  <si>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</si>
  <si>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</si>
  <si>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</si>
  <si>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</si>
  <si>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</si>
  <si>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</si>
  <si>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</si>
  <si>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</si>
  <si>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</si>
  <si>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</si>
  <si>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</si>
  <si>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</si>
  <si>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</si>
  <si>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</si>
  <si>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3.2</t>
  </si>
  <si>
    <t>4.4</t>
  </si>
  <si>
    <t>4.5</t>
  </si>
  <si>
    <r>
      <rPr>
        <b/>
        <sz val="16"/>
        <color indexed="8"/>
        <rFont val="Calibri"/>
        <family val="2"/>
      </rPr>
      <t>Subcomponente 5.</t>
    </r>
    <r>
      <rPr>
        <sz val="16"/>
        <color indexed="8"/>
        <rFont val="Calibri"/>
        <family val="2"/>
      </rPr>
      <t xml:space="preserve"> Seguimiento</t>
    </r>
  </si>
  <si>
    <t>Responsable</t>
  </si>
  <si>
    <t>Evidencia</t>
  </si>
  <si>
    <t>5.1</t>
  </si>
  <si>
    <t>Secretaría de Planeación</t>
  </si>
  <si>
    <t>5.2</t>
  </si>
  <si>
    <t>5.4</t>
  </si>
  <si>
    <t>5.3</t>
  </si>
  <si>
    <t>Proceso</t>
  </si>
  <si>
    <t>Si el Riesgo se materializará podria…</t>
  </si>
  <si>
    <t>Impacto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</si>
  <si>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</si>
  <si>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</si>
  <si>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</si>
  <si>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</si>
  <si>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</si>
  <si>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</si>
  <si>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</si>
  <si>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</si>
  <si>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</si>
  <si>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</si>
  <si>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</si>
  <si>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</si>
  <si>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</si>
  <si>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</si>
  <si>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</si>
  <si>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</si>
  <si>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</si>
  <si>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</si>
  <si>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</si>
  <si>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No</t>
  </si>
  <si>
    <t>Si</t>
  </si>
  <si>
    <t>Moderado</t>
  </si>
  <si>
    <t>3-Posible</t>
  </si>
  <si>
    <t>20-Extrema</t>
  </si>
  <si>
    <t>2-Improbable</t>
  </si>
  <si>
    <t>Mayor</t>
  </si>
  <si>
    <t>Financiero</t>
  </si>
  <si>
    <t>10-Alta</t>
  </si>
  <si>
    <t>60-Extrema</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</si>
  <si>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</si>
  <si>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</si>
  <si>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</si>
  <si>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</si>
  <si>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</si>
  <si>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</si>
  <si>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</si>
  <si>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</si>
  <si>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</si>
  <si>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</si>
  <si>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</si>
  <si>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</si>
  <si>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</si>
  <si>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</si>
  <si>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</si>
  <si>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</si>
  <si>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</si>
  <si>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</si>
  <si>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</si>
  <si>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</si>
  <si>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</si>
  <si>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</si>
  <si>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</si>
  <si>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</si>
  <si>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</si>
  <si>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</si>
  <si>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</si>
  <si>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</si>
  <si>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</si>
  <si>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</si>
  <si>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</si>
  <si>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</si>
  <si>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</si>
  <si>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</si>
  <si>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</si>
  <si>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</si>
  <si>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</si>
  <si>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</si>
  <si>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</si>
  <si>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</si>
  <si>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</si>
  <si>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</si>
  <si>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</si>
  <si>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</si>
  <si>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</si>
  <si>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</si>
  <si>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</si>
  <si>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</si>
  <si>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</si>
  <si>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</si>
  <si>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</si>
  <si>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</si>
  <si>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</si>
  <si>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</si>
  <si>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</si>
  <si>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</si>
  <si>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</si>
  <si>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</si>
  <si>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</si>
  <si>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</si>
  <si>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</si>
  <si>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</si>
  <si>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</si>
  <si>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</si>
  <si>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</si>
  <si>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</si>
  <si>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</si>
  <si>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</si>
  <si>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</si>
  <si>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</si>
  <si>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</si>
  <si>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</si>
  <si>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</si>
  <si>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</si>
  <si>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</si>
  <si>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</si>
  <si>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</si>
  <si>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</si>
  <si>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</si>
  <si>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</si>
  <si>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</si>
  <si>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</si>
  <si>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</si>
  <si>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</si>
  <si>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</si>
  <si>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</si>
  <si>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</si>
  <si>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</si>
  <si>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</si>
  <si>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</si>
  <si>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</si>
  <si>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</si>
  <si>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</si>
  <si>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</si>
  <si>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</si>
  <si>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</si>
  <si>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</si>
  <si>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</si>
  <si>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</si>
  <si>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</si>
  <si>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</si>
  <si>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</si>
  <si>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</si>
  <si>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</si>
  <si>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</si>
  <si>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</si>
  <si>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</si>
  <si>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</si>
  <si>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</si>
  <si>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</si>
  <si>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</si>
  <si>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</si>
  <si>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</si>
  <si>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</si>
  <si>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</si>
  <si>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</si>
  <si>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</si>
  <si>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</si>
  <si>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</si>
  <si>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</si>
  <si>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</si>
  <si>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</si>
  <si>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</si>
  <si>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</si>
  <si>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</si>
  <si>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</si>
  <si>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</si>
  <si>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</si>
  <si>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</si>
  <si>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</si>
  <si>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</si>
  <si>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</si>
  <si>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Situación actual</t>
  </si>
  <si>
    <t xml:space="preserve">
Beneficio al ciudadano o entidad</t>
  </si>
  <si>
    <t>Avance</t>
  </si>
  <si>
    <t>Componente 3:  Rendición de cuentas</t>
  </si>
  <si>
    <t>Actividades</t>
  </si>
  <si>
    <t>1.3</t>
  </si>
  <si>
    <t>1.4</t>
  </si>
  <si>
    <t>2.4</t>
  </si>
  <si>
    <t>Secretaría TIC</t>
  </si>
  <si>
    <t>2.5</t>
  </si>
  <si>
    <t>Componente 5:  Transparencia y Acceso a la Información</t>
  </si>
  <si>
    <t>Indicadores</t>
  </si>
  <si>
    <t>1.5</t>
  </si>
  <si>
    <t>1.6</t>
  </si>
  <si>
    <t>3.3</t>
  </si>
  <si>
    <t>3.4</t>
  </si>
  <si>
    <t>3.5</t>
  </si>
  <si>
    <t>Objetivo de la Actividad</t>
  </si>
  <si>
    <t>Meta o Producto</t>
  </si>
  <si>
    <t xml:space="preserve">Indicador </t>
  </si>
  <si>
    <t>Fecha Programada</t>
  </si>
  <si>
    <r>
      <rPr>
        <b/>
        <sz val="16"/>
        <color indexed="8"/>
        <rFont val="Calibri"/>
        <family val="2"/>
      </rPr>
      <t>Subcomponente 1. P</t>
    </r>
    <r>
      <rPr>
        <sz val="16"/>
        <color indexed="8"/>
        <rFont val="Calibri"/>
        <family val="2"/>
      </rPr>
      <t>olítica de Administración de Riesgos de Corrupción</t>
    </r>
  </si>
  <si>
    <r>
      <rPr>
        <b/>
        <sz val="16"/>
        <color indexed="8"/>
        <rFont val="Calibri"/>
        <family val="2"/>
      </rPr>
      <t>Subcomponente 2. C</t>
    </r>
    <r>
      <rPr>
        <sz val="16"/>
        <color indexed="8"/>
        <rFont val="Calibri"/>
        <family val="2"/>
      </rPr>
      <t>onstrucción del Mapa de Riesgos de Corrupción</t>
    </r>
  </si>
  <si>
    <r>
      <rPr>
        <b/>
        <sz val="16"/>
        <color indexed="8"/>
        <rFont val="Calibri"/>
        <family val="2"/>
      </rPr>
      <t xml:space="preserve">Subcomponente 3. </t>
    </r>
    <r>
      <rPr>
        <sz val="16"/>
        <color indexed="8"/>
        <rFont val="Calibri"/>
        <family val="2"/>
      </rPr>
      <t xml:space="preserve">Consulta y divulgación </t>
    </r>
  </si>
  <si>
    <r>
      <rPr>
        <b/>
        <sz val="16"/>
        <color indexed="8"/>
        <rFont val="Calibri"/>
        <family val="2"/>
      </rPr>
      <t>Subcomponente 4</t>
    </r>
    <r>
      <rPr>
        <sz val="16"/>
        <color indexed="8"/>
        <rFont val="Calibri"/>
        <family val="2"/>
      </rPr>
      <t xml:space="preserve"> .Monitoreo o revisión</t>
    </r>
  </si>
  <si>
    <t>Actividad realizada</t>
  </si>
  <si>
    <t>Evidencias</t>
  </si>
  <si>
    <t>Obsevaciones Dirección de S&amp;E</t>
  </si>
  <si>
    <t>Nombre del trámite, proceso o procedimiento</t>
  </si>
  <si>
    <t>Tipo de racionalización</t>
  </si>
  <si>
    <t>Acción especifica de racionalización</t>
  </si>
  <si>
    <t>descripción de la mejora a realizar al trámite, proceso o procedimiento</t>
  </si>
  <si>
    <t>Dependencia responsable</t>
  </si>
  <si>
    <t xml:space="preserve">PLANEACION ESTRATEGIA DE RACIONALIZACION </t>
  </si>
  <si>
    <t>Fecha inicio</t>
  </si>
  <si>
    <t xml:space="preserve">Componente 2: Racionalización de Trámites </t>
  </si>
  <si>
    <t>Observación Dirección S&amp;E</t>
  </si>
  <si>
    <t>Observaciones Dirección S&amp;E</t>
  </si>
  <si>
    <t>Componente 4:  Atención al Ciudadano</t>
  </si>
  <si>
    <t xml:space="preserve">Formato monitoreo avance de ejecución Plan Anticorrupción y de Atención al Ciudadano  </t>
  </si>
  <si>
    <t xml:space="preserve">Formato monitoreo avance de ejecución del Plan Anticorrupción y de Atención al Ciudadano  </t>
  </si>
  <si>
    <t>DIRECCIONAMIENTO ESTRATÉGICO Y ARTICULACIÓN GERENCIAL</t>
  </si>
  <si>
    <t>Fecha de Aprobación:12/08/2020</t>
  </si>
  <si>
    <t>Versión: 01</t>
  </si>
  <si>
    <t>Fecha de aprobación:  12/08/2020</t>
  </si>
  <si>
    <t>Versión:                                     01</t>
  </si>
  <si>
    <t>Código:                       E-DEAG-FR-095</t>
  </si>
  <si>
    <t>Versión:                                            01</t>
  </si>
  <si>
    <t>Fecha de Aprobación:     12/08/2020</t>
  </si>
  <si>
    <t>Código: E-DEAG-FR- 095</t>
  </si>
  <si>
    <t>Fecha de Aprobación: 12/08/2020</t>
  </si>
  <si>
    <t>Código:  E-DEAG-FR-095</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</si>
  <si>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</si>
  <si>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</si>
  <si>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</si>
  <si>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</si>
  <si>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Socializar la Política de Administración de Riesgos de Corrupción</t>
  </si>
  <si>
    <t>3 eventos de socialización realizados</t>
  </si>
  <si>
    <t>Gerencia de Buen Gobierno</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</si>
  <si>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</si>
  <si>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</si>
  <si>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</si>
  <si>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</si>
  <si>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 xml:space="preserve">Mantener actualizado y socializar el manual de contratación de la entidad </t>
  </si>
  <si>
    <t xml:space="preserve"> Emitir directriz sobre modificaciones contractuales y socializarla
</t>
  </si>
  <si>
    <t>30 de Noviembre de 2022</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</si>
  <si>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</si>
  <si>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</si>
  <si>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</si>
  <si>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</si>
  <si>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</si>
  <si>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</si>
  <si>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</si>
  <si>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</si>
  <si>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</si>
  <si>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</si>
  <si>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 xml:space="preserve">Actualizar y cargar las actividades de tratamiento a los riesgos de corrupción en el software Isolución </t>
  </si>
  <si>
    <t>Actividades de tratamiento actualizadas y cargadas en software Isolución</t>
  </si>
  <si>
    <t xml:space="preserve">Líderes de cada proceso </t>
  </si>
  <si>
    <t>2.6</t>
  </si>
  <si>
    <t xml:space="preserve">Publicar el mapa de riesgos de corrupción </t>
  </si>
  <si>
    <t>Mapa de riesgos de corrupción publicado permanentemente</t>
  </si>
  <si>
    <t xml:space="preserve">Divulgar el mapa de riesgos de corrupción </t>
  </si>
  <si>
    <t xml:space="preserve">Mapa de riesgos de corrupción divulgado </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</si>
  <si>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</si>
  <si>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</si>
  <si>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</si>
  <si>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</si>
  <si>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</si>
  <si>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</si>
  <si>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</si>
  <si>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Revisar el contexto estrategico si se detectan cambios en los factores internos y externos</t>
  </si>
  <si>
    <t>Análisis del contexto actualizado</t>
  </si>
  <si>
    <t>Verificar y determinar riesgos emergentes si como resultado del monitoreo estos se manifiestan</t>
  </si>
  <si>
    <t>Informe de desempeño trimestral
Riesgos de corrupción emergentes identificados</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</si>
  <si>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</si>
  <si>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</si>
  <si>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</si>
  <si>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</si>
  <si>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t>Realizar seguimiento a la efectividad de los controles incorporados - Riesgos de corrupción 2022</t>
  </si>
  <si>
    <t xml:space="preserve">Dos informes en la vigencia </t>
  </si>
  <si>
    <t>Oficina de Control Interno</t>
  </si>
  <si>
    <t xml:space="preserve">
31 de diciembre de 2022 </t>
  </si>
  <si>
    <t>PLANIFICACION DEL DESARROLLO INSTITUCIONAL</t>
  </si>
  <si>
    <t>Código: E - PID - FR - 081</t>
  </si>
  <si>
    <t>Versión: 09</t>
  </si>
  <si>
    <t>IDENTIFICACIÓN DE RIESGOS</t>
  </si>
  <si>
    <t>Fecha de aprobación:  19/08/2022</t>
  </si>
  <si>
    <t>Identificación del riesgo</t>
  </si>
  <si>
    <t>Análisis del riesgo inherente</t>
  </si>
  <si>
    <t>Evaluación del riesgo - Valoración de los controles</t>
  </si>
  <si>
    <t>Evaluación del riesgo - Nivel del riesgo residual</t>
  </si>
  <si>
    <t>Plan de Acción</t>
  </si>
  <si>
    <t xml:space="preserve">Referencia </t>
  </si>
  <si>
    <t>Objetivo</t>
  </si>
  <si>
    <t>Alcance</t>
  </si>
  <si>
    <t>Causa Inmediata</t>
  </si>
  <si>
    <t>Causa Raíz</t>
  </si>
  <si>
    <t>Descripción del Riesgo</t>
  </si>
  <si>
    <t>Clasificación del Riesgo</t>
  </si>
  <si>
    <t>Frecuencia con la cual se realiza la actividad</t>
  </si>
  <si>
    <t>Probabilidad Inherente</t>
  </si>
  <si>
    <t>%</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</si>
  <si>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</si>
  <si>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</si>
  <si>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</si>
  <si>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</si>
  <si>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</si>
  <si>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</si>
  <si>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</si>
  <si>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</si>
  <si>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</si>
  <si>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</si>
  <si>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</si>
  <si>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</si>
  <si>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</si>
  <si>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</si>
  <si>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</si>
  <si>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</si>
  <si>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</si>
  <si>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</si>
  <si>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</si>
  <si>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</si>
  <si>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</si>
  <si>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</si>
  <si>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Tipo</t>
  </si>
  <si>
    <t>Implementación</t>
  </si>
  <si>
    <t>Calificación</t>
  </si>
  <si>
    <t>Documentación</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</si>
  <si>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</si>
  <si>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</si>
  <si>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</si>
  <si>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</si>
  <si>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</si>
  <si>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</si>
  <si>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</si>
  <si>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</si>
  <si>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</si>
  <si>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no</t>
  </si>
  <si>
    <t>El gerente de sedes operativas en tránsito de la Secretaría de Transporte y Movilidad, mensualmente debe vigilar y validar la asignación de usuarios de consulta a través de los formatos para la administración de perfiles-utilización de software circulemos.</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</si>
  <si>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</si>
  <si>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</si>
  <si>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</si>
  <si>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</si>
  <si>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</si>
  <si>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</si>
  <si>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</si>
  <si>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</si>
  <si>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</si>
  <si>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</si>
  <si>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</si>
  <si>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</si>
  <si>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</si>
  <si>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</si>
  <si>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</si>
  <si>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</si>
  <si>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</si>
  <si>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</si>
  <si>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</si>
  <si>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</si>
  <si>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</si>
  <si>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</si>
  <si>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</si>
  <si>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</si>
  <si>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</si>
  <si>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</si>
  <si>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</si>
  <si>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</si>
  <si>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</si>
  <si>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</si>
  <si>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</si>
  <si>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</si>
  <si>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</si>
  <si>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</si>
  <si>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</si>
  <si>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</si>
  <si>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</si>
  <si>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</si>
  <si>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</si>
  <si>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</si>
  <si>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</si>
  <si>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</si>
  <si>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</si>
  <si>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</si>
  <si>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</si>
  <si>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</si>
  <si>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</si>
  <si>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</si>
  <si>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</si>
  <si>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</si>
  <si>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</si>
  <si>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</si>
  <si>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</si>
  <si>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</si>
  <si>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</si>
  <si>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</si>
  <si>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</si>
  <si>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</si>
  <si>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</si>
  <si>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</si>
  <si>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</si>
  <si>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</si>
  <si>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</si>
  <si>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</si>
  <si>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</si>
  <si>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</si>
  <si>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</si>
  <si>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</si>
  <si>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</si>
  <si>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</si>
  <si>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</si>
  <si>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</si>
  <si>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</si>
  <si>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</si>
  <si>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</si>
  <si>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</si>
  <si>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</si>
  <si>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</si>
  <si>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</si>
  <si>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</si>
  <si>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</si>
  <si>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</si>
  <si>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</si>
  <si>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</si>
  <si>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</si>
  <si>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</si>
  <si>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</si>
  <si>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prácticas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</si>
  <si>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</si>
  <si>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</si>
  <si>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</si>
  <si>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</si>
  <si>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</si>
  <si>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</si>
  <si>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</si>
  <si>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</si>
  <si>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</si>
  <si>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</si>
  <si>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</si>
  <si>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</si>
  <si>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</si>
  <si>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</si>
  <si>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</si>
  <si>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</si>
  <si>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</si>
  <si>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</si>
  <si>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</si>
  <si>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</si>
  <si>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Seguimiento a la gestion de tramites por la direccion de Desarrolllo de Servicios mensual</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</si>
  <si>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</si>
  <si>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</si>
  <si>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</si>
  <si>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</si>
  <si>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</si>
  <si>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Seguimiento a la gestion de tramites mediante sensos po la direccion Salud Publica- Mensual</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</si>
  <si>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</si>
  <si>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</si>
  <si>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</si>
  <si>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</si>
  <si>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</si>
  <si>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</si>
  <si>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</si>
  <si>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</si>
  <si>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</si>
  <si>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</si>
  <si>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</si>
  <si>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</si>
  <si>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</si>
  <si>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</si>
  <si>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2022</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</si>
  <si>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</si>
  <si>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</si>
  <si>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</si>
  <si>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</si>
  <si>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</si>
  <si>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</si>
  <si>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</si>
  <si>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</si>
  <si>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</si>
  <si>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</si>
  <si>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</si>
  <si>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</si>
  <si>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</si>
  <si>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</si>
  <si>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</si>
  <si>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</si>
  <si>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</si>
  <si>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</si>
  <si>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</si>
  <si>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</si>
  <si>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</si>
  <si>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</si>
  <si>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</si>
  <si>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</si>
  <si>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</si>
  <si>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</si>
  <si>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</si>
  <si>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</si>
  <si>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</si>
  <si>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</si>
  <si>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</si>
  <si>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</si>
  <si>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</si>
  <si>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</si>
  <si>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</si>
  <si>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</si>
  <si>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</si>
  <si>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</si>
  <si>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</si>
  <si>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</si>
  <si>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</si>
  <si>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</si>
  <si>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</si>
  <si>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</si>
  <si>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</si>
  <si>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</si>
  <si>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</si>
  <si>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</si>
  <si>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</si>
  <si>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</si>
  <si>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</si>
  <si>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</si>
  <si>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</si>
  <si>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</si>
  <si>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</si>
  <si>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</si>
  <si>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</si>
  <si>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</si>
  <si>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</si>
  <si>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</si>
  <si>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</si>
  <si>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</si>
  <si>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</si>
  <si>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</si>
  <si>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</si>
  <si>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</si>
  <si>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
El proceso está integrado por 6 subprocesos: Gestión de Cobertura del Servicio Educativo, Gestión de la Calidad del Servicio Educativo en Educación Preescolar, Básica y Media, Gestión al Desarrollo y Acceso a la Educación Superior, Gestión de la Inspección y Vigilancia del Servicio Educativo, Gestión del Talento Humano de las Instituciones Educativas y Gestión de la Infraestructura Educativa.</t>
  </si>
  <si>
    <t>Falta de control operativo del ingreso y salida de la información al Sistema Humano.</t>
  </si>
  <si>
    <t>Por Ingreso de novedades con información no veraz o que se asignen valores salariales que no estén soportados adecuadamente</t>
  </si>
  <si>
    <t>Posibilidad  de obtener un beneficio económico por alteración en la nómina del personal docente, directivo docente y administrativo de las IED, debido a inconsistencias en el ingreso de la información al aplicativo que soporta la nómina, así como la inadecuada liquidación de las horas extras y la deficiencia en la seguridad informática del Sistema de Información de Gestión de Recursos Humanos-HUMANO. Esto ocasiona ingreso de novedades con información no veraz o  se asignan valores salariales que no están soportados adecuadamente.</t>
  </si>
  <si>
    <t>Usuarios, productos y prácticas, organizacionales</t>
  </si>
  <si>
    <t>El subdirector de administración y desarrollo hace seguimiento mensual, a través de la persona contratada, con el fin de verificar las actividades de ingreso y salida de novedades al sistema de gestión de información de recursos humanos HUMANO.  En caso de encontrar incosistencias solicita la corrección de las mismas al responsable del cargue de la información. Esto se evidencia en el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</si>
  <si>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</si>
  <si>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</si>
  <si>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</si>
  <si>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</si>
  <si>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</si>
  <si>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30 de Junio de 2021</t>
  </si>
  <si>
    <t>31 de Diciembre de 2021</t>
  </si>
  <si>
    <t xml:space="preserve">Falta de información oportuna  sobre los cambios de personal para modificación de perfiles y permisos de ingresos al Sistema
</t>
  </si>
  <si>
    <t>El profesional Universitario que administra el sistema Humano hace continua revisión de los roles de los usuarios asignados al mismo,  con el fin de realizar las corrrespondientes activaciones, inactivaciones o cambios en los permisos de los usuarios. En caso de encontrar inconsistencias procede a realizar las modificaciones respectivas y deja como evidencia correos informando dichas novedades.</t>
  </si>
  <si>
    <t xml:space="preserve">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 Evidencia comunicado y reporte de las novedades mediante correo electrónico
</t>
  </si>
  <si>
    <t>Juan Carlos Medina</t>
  </si>
  <si>
    <t>Dirección de Personal</t>
  </si>
  <si>
    <t xml:space="preserve">Falta de cruce de información de los sistemas para controlar la liquidación de horas extras autorizadas, reportadas y liquidadas.
</t>
  </si>
  <si>
    <t>El profesional universitario de nómina mensualmente realiza estandarización e implementación del procedimiento para la autorización, asignación, reporte y verificación de las horas extras del personal docente y administrativo de las IED. Hace uso del aplicativo OVER TIME para el reporte de las horas extras efectivamente laboradas por los docentes y administrativos de las IED.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</si>
  <si>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</si>
  <si>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</si>
  <si>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</si>
  <si>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</si>
  <si>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 xml:space="preserve">Muestreo no determinado técnicamente para la revisión de las nóminas autorizadas, reportadas y liquidadas.
</t>
  </si>
  <si>
    <t xml:space="preserve">El  profesional Universitario designado realiza mensualmente  la  revisión aleatoria a la nómina, con el fin de detectar posibles inconsistencias. Si las hay, envía a la Directora de Personal  un informe, que se deja como evidencia.
</t>
  </si>
  <si>
    <t>Realizar revisión aleatoria de la nómina. Evidencia informe de revisión</t>
  </si>
  <si>
    <t>Raul Zarate</t>
  </si>
  <si>
    <t xml:space="preserve">1. Deficiencias en la consolidación de informes. </t>
  </si>
  <si>
    <t>1. Deficiencias en el monitoreo, seguimiento y Control de los programas</t>
  </si>
  <si>
    <t xml:space="preserve">Reportar un mayor número de estudiantes beneficiados con el servicio de transporte y alimentación escolar para favorecimiento particular o de terceros
</t>
  </si>
  <si>
    <t>La Coordinadora junto con el equipo de profesionales del PAE realiza el proceso de contratación para  la interventoría del Programa PAE, conforme a los recursos disponibles por lo menos dos veces al año, fijando en las obligaciones contractuales las condiciones de seguimiento y control propias del programa. En caso de no contar con recursos suficientes y oportunos para realizar esta contratación, se contrata un número mayor de profesionales para  el equipo PAE con el fin de fortalcecer y realizar la supervisión del Programa. El control de esta actividad se sustenta con los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</si>
  <si>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efectuar una correcta consolidación de los informes. (informes de seguimiento)</t>
  </si>
  <si>
    <t>Genny Milena Padilla Reinoso</t>
  </si>
  <si>
    <t>Directora de Cobertura</t>
  </si>
  <si>
    <t>Cesar Mauricio Loez Alfono</t>
  </si>
  <si>
    <t>Mensual</t>
  </si>
  <si>
    <t xml:space="preserve">2.   Falta de control en el cruce de la información del operador o los municipios frente a los registros del SIMAT. </t>
  </si>
  <si>
    <t>El equipo de la interventoría del Programa PAE es el encargado de realizar el seguimiento y control de las obligaciones contractuales de cada uno de los Operadores y en  los respectivos informes presentados mensualmente se consigna dicha supervisión. En caso de que cada uno de los Operadores no cumpla las condiciones contractuales, la Interventoria efectúa los requerimientos  y acciones a las que haya lugar hasta subsanar las situaciones detectadas. El control de esta actividad se sustenta con las actas de reunión entre la interventoría, los Operadores del Poograma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</si>
  <si>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</si>
  <si>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3. Demora en el reporte de información por parte del operador.</t>
  </si>
  <si>
    <t>El Coordinador (a) junto con el equipo de profesionales del PAE y desde las diferentes disciplinas, realizan visitas  de control a las Sedes Educativas de los municipios no certificados del Departamento  conforme al plan de rutas aprobado una vez al mes, con el fin de realizar seguimiento a la supervisón que ejerce la Interventoria del Programa en campo. El control de esta actividad se sustenta con las actas de visitas e informes de supervisión.</t>
  </si>
  <si>
    <t>Verificar  que en las actas de visita se relacionen y se sustenten las actividades propias realizadas por la Interventoria del Programa PAE. (actas de visita)</t>
  </si>
  <si>
    <t>El Equipo de supervisión del PAE, mensualmente previo a la aprobación de los pagos, realizan la revisión de los informes presentados por la Interventoría en donde se consignan las planillas y certificaciones firmadas por los rectores, las cuales avalan el numero de raciones entregadas mensualmente y que una vez revisadas y aprobadas serán objeto de pago. El control de esta actividad se sustenta con las actas de visitas e informes de supervisión.</t>
  </si>
  <si>
    <t>Verificar que en los informes de pago mensuales se registre el número de raciones reales entregadas a los titulares de derecho beneficiarios del Programa PAE. (informes de pago validados)</t>
  </si>
  <si>
    <t>Código:  E-DEAG-FR- 095</t>
  </si>
  <si>
    <t>Versión: 1</t>
  </si>
  <si>
    <t>DATOS TRÁMITES A RACIONALIZAR</t>
  </si>
  <si>
    <t>ACCIONES DE RACIONALIZACIÓN A DESARROLLAR</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</si>
  <si>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</si>
  <si>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</si>
  <si>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</si>
  <si>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</si>
  <si>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</si>
  <si>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</si>
  <si>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</si>
  <si>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</si>
  <si>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</si>
  <si>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</si>
  <si>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</si>
  <si>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</si>
  <si>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</si>
  <si>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</si>
  <si>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</si>
  <si>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</si>
  <si>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</si>
  <si>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</si>
  <si>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</si>
  <si>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</si>
  <si>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</si>
  <si>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</si>
  <si>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</si>
  <si>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</si>
  <si>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</si>
  <si>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</si>
  <si>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</si>
  <si>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</si>
  <si>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</si>
  <si>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</si>
  <si>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</si>
  <si>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</si>
  <si>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</si>
  <si>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</si>
  <si>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</si>
  <si>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</si>
  <si>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</si>
  <si>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</si>
  <si>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</si>
  <si>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</si>
  <si>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</si>
  <si>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</si>
  <si>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</si>
  <si>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1.7</t>
  </si>
  <si>
    <t>1.8</t>
  </si>
  <si>
    <t>1.9</t>
  </si>
  <si>
    <t>1.10</t>
  </si>
  <si>
    <t>1.11</t>
  </si>
  <si>
    <t>1.12</t>
  </si>
  <si>
    <t>1.13</t>
  </si>
  <si>
    <t>Socializar la estrategia de Rendición de Cuentas</t>
  </si>
  <si>
    <t>X</t>
  </si>
  <si>
    <t>Listado de Asistencia y Presentación en Power Point. (Video de socialización si aplica)</t>
  </si>
  <si>
    <t>Socializar en los municipios y con la ciudadanía los avances de la gestión realizada en los municipios en el marco de la Gira del Gobernador.</t>
  </si>
  <si>
    <t>Registro fotográfico por evento.</t>
  </si>
  <si>
    <t>Secretaria de Prensa</t>
  </si>
  <si>
    <t>Publicar en página Web Informe Previo a Audiencia Pública de Rendición de Cuentas</t>
  </si>
  <si>
    <t>Informe publicado en la página Web.</t>
  </si>
  <si>
    <t>Publicar Informe Previo a Audiencia Pública de Rendición de Cuentas de Niños, niñas, adolescentes y jóvenes.</t>
  </si>
  <si>
    <t>Informe previo publicado en la página Web.</t>
  </si>
  <si>
    <t>Secretaría de Desarrollo e Inclusión Social</t>
  </si>
  <si>
    <t>Publicar informes de gestión de las inversiones con cargo al Sistema General de Regalías</t>
  </si>
  <si>
    <t>Informes publicados en la página Web.</t>
  </si>
  <si>
    <t>Publicar avances sobre la gestión adelantada en el marco del SNRdC, Nodo a definir.</t>
  </si>
  <si>
    <t>Socializar vía correo electrónico los informes preparatorios a los grupos de interés registrados.</t>
  </si>
  <si>
    <t>Registro de correos electrónicos enviados.</t>
  </si>
  <si>
    <r>
      <rPr>
        <sz val="11"/>
        <rFont val="Arial"/>
        <family val="2"/>
      </rPr>
      <t xml:space="preserve">Socializar vía correo electrónico los informes de regalías a los grupos de interés </t>
    </r>
    <r>
      <rPr>
        <b/>
        <sz val="11"/>
        <rFont val="Arial"/>
        <family val="2"/>
      </rPr>
      <t>registrados.</t>
    </r>
  </si>
  <si>
    <t>Socializar vía correo electrónico los informes del nodo (por definir) a los grupos de interés registrados.</t>
  </si>
  <si>
    <t>Boletín o infografÍa trimestral de Rendición de Cuentas</t>
  </si>
  <si>
    <t>Boletín o infografia publicado y difundido por correo electrónico</t>
  </si>
  <si>
    <t>Secretaría de Planeación
Secretaría de Prensa</t>
  </si>
  <si>
    <t>Podcast informativo semanal con secretarios de despacho</t>
  </si>
  <si>
    <t xml:space="preserve">Podcast  publicado en página Web </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</si>
  <si>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</si>
  <si>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</si>
  <si>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</si>
  <si>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Publicar y difundir las convocatorias para participar en los espacios de  audiencias.</t>
  </si>
  <si>
    <t>,.-</t>
  </si>
  <si>
    <t>Evidencias de piezas de comunicación publicadas en redes sociales, página Web y CIAC.
Evidencias de difusión de Cuñas radiales, anuncios de televisión y prensa impresa o digital, mensajes de texto, correo electrónico, boletines impresos o digitales.</t>
  </si>
  <si>
    <t>Etapa</t>
  </si>
  <si>
    <t xml:space="preserve">MES EJECUCIÓN </t>
  </si>
  <si>
    <t>Preparación</t>
  </si>
  <si>
    <t>Ejecución</t>
  </si>
  <si>
    <t>Seguimiento y Evaluación</t>
  </si>
  <si>
    <t>MARZO</t>
  </si>
  <si>
    <t>ABRIL</t>
  </si>
  <si>
    <t>MAYO</t>
  </si>
  <si>
    <t>JUNIO</t>
  </si>
  <si>
    <t>JULIO</t>
  </si>
  <si>
    <t>AGOSTO</t>
  </si>
  <si>
    <t>SEPTIEMBRE</t>
  </si>
  <si>
    <t>OCTUBRE</t>
  </si>
  <si>
    <t>NOVIEMBRE</t>
  </si>
  <si>
    <t>DICIEMBRE</t>
  </si>
  <si>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</si>
  <si>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</si>
  <si>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</si>
  <si>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</si>
  <si>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</si>
  <si>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</si>
  <si>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</si>
  <si>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Realizar programas radiales temáticos con preguntas en vivo dirigido por el Secretario de Planeación, retransmitidos.</t>
  </si>
  <si>
    <t>Certificación de la emisora sobre el programa realizado.
Videos cuando esten disponibles.</t>
  </si>
  <si>
    <t>Brindar capacitaciones a grupos de interés sobre participación ciudadana.</t>
  </si>
  <si>
    <t>Registro de asistentes.</t>
  </si>
  <si>
    <t>Responder por escrito en el término de quince días hábiles a las preguntas de los ciudadanos formuladas en el marco del proceso de Rendición de Cuentas.</t>
  </si>
  <si>
    <t>Registro de comunicaciones enviadas.</t>
  </si>
  <si>
    <t>Entidades responsable de la pregunta.
Secretaría de Planeación.</t>
  </si>
  <si>
    <t>Publicar las respuestas e inquietudes recibidas en los eventos de rendición de cuentas.</t>
  </si>
  <si>
    <t>Informe consolidado y publicado en la página Web.</t>
  </si>
  <si>
    <t>Realizar la encuesta de satisfacción de Rendición de Cuentas sobre los eventos realizados.</t>
  </si>
  <si>
    <t>Registro de encuestas realizadas.</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</si>
  <si>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</si>
  <si>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</si>
  <si>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</si>
  <si>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Publicar los resultados de Rendición de Cuentas.</t>
  </si>
  <si>
    <t>Documento consolidado de rendición de cuentas publicado en página Web</t>
  </si>
  <si>
    <t>Publicar informe de evaluación de la estrategia de rendición de cuentas</t>
  </si>
  <si>
    <t>Control Interno</t>
  </si>
  <si>
    <t>Subcomponente 3.  Responsabilidad</t>
  </si>
  <si>
    <t xml:space="preserve">Realizar los cuatro comites de atención al usuario </t>
  </si>
  <si>
    <t>Actas de los cuatro comites de atención al usuario</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</si>
  <si>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</si>
  <si>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</si>
  <si>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</si>
  <si>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</si>
  <si>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</si>
  <si>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</si>
  <si>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</si>
  <si>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</si>
  <si>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Promover la apropiación de la Estrategia de Lenguaje Claro a los servidores públicos de la Gobernación de Cundinamarca.</t>
  </si>
  <si>
    <t>1. Diseño de cronograma con programación de laboratorios de simplicidad.</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</si>
  <si>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</si>
  <si>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</si>
  <si>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</si>
  <si>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</si>
  <si>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</si>
  <si>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</si>
  <si>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</si>
  <si>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t>Realizar la desconcentración del servicio a través de las ferias y la Unidad móvil</t>
  </si>
  <si>
    <t>Realizar 4 actividades de desconcentración de servicio en cada cuatrimestre.</t>
  </si>
  <si>
    <t>30/04/2022
 30/08/2022 
31/12/2022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</si>
  <si>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</si>
  <si>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</si>
  <si>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</si>
  <si>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</si>
  <si>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</si>
  <si>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</si>
  <si>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</si>
  <si>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</si>
  <si>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Mejorar la funcionalidad de la ventanilla única virtual.</t>
  </si>
  <si>
    <t>Ventanilla única virtual  de tramites habilitada con el 10% de los tramites de la Gobernación e implementación del modulo EPX (recepción de PQRSDF).</t>
  </si>
  <si>
    <t>5.5</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</si>
  <si>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</si>
  <si>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</si>
  <si>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</si>
  <si>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</si>
  <si>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</si>
  <si>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</si>
  <si>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</si>
  <si>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</si>
  <si>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</si>
  <si>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</si>
  <si>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</si>
  <si>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</si>
  <si>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</si>
  <si>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</si>
  <si>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</si>
  <si>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</si>
  <si>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</si>
  <si>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</si>
  <si>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</si>
  <si>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</si>
  <si>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</si>
  <si>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</si>
  <si>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</si>
  <si>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</si>
  <si>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</si>
  <si>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</si>
  <si>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</si>
  <si>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</si>
  <si>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</si>
  <si>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</si>
  <si>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</si>
  <si>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</si>
  <si>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</si>
  <si>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</si>
  <si>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</si>
  <si>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</si>
  <si>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</si>
  <si>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</si>
  <si>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</si>
  <si>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Gerencia de Buen Gobierno
Secretaría General
Secretarìa Jurídica</t>
  </si>
  <si>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</si>
  <si>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</si>
  <si>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</si>
  <si>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</si>
  <si>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</si>
  <si>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</si>
  <si>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</si>
  <si>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</si>
  <si>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</si>
  <si>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</si>
  <si>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</si>
  <si>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</si>
  <si>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</si>
  <si>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</si>
  <si>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</si>
  <si>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</si>
  <si>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</si>
  <si>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</si>
  <si>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</si>
  <si>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</si>
  <si>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</si>
  <si>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</si>
  <si>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</si>
  <si>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</si>
  <si>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</si>
  <si>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</si>
  <si>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</si>
  <si>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</si>
  <si>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</si>
  <si>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</si>
  <si>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</si>
  <si>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</si>
  <si>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</si>
  <si>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</si>
  <si>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</si>
  <si>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</si>
  <si>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</si>
  <si>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</si>
  <si>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</si>
  <si>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</si>
  <si>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</si>
  <si>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</si>
  <si>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</si>
  <si>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</si>
  <si>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</si>
  <si>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</si>
  <si>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</si>
  <si>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</si>
  <si>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</si>
  <si>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</si>
  <si>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</si>
  <si>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</si>
  <si>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</si>
  <si>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</si>
  <si>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</si>
  <si>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</si>
  <si>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</si>
  <si>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</si>
  <si>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</si>
  <si>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</si>
  <si>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</si>
  <si>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POLÍTICA DE INTEGRIDAD</t>
  </si>
  <si>
    <t>SUBCOMPONENTE</t>
  </si>
  <si>
    <t>Iniciativa Adicional</t>
  </si>
  <si>
    <t>CONFLICTOS DE INTERÉS</t>
  </si>
  <si>
    <t>Establecer mecanismos de control al interior de la entidad que conduzcan a una preveención efectiva en cuanto a la materialización de impedimentos y recusaciones en actuaciones administrativas.</t>
  </si>
  <si>
    <t>Prevenir y evitar traumatismos en las actuaciones administrativas que adelante la entidad.</t>
  </si>
  <si>
    <t>Proceso para la identificación, prevenciòn, declaraciòn y gestión de los conflictos de interés a otros funcionarios y contratistastas de la entidad</t>
  </si>
  <si>
    <t>Proceso implementado para sujetos obligados de la Ley 2013 de 2019 y cargos que participen en la toma de decisiones o representación en instancias institucionales</t>
  </si>
  <si>
    <t>A 30 de noviembre de 2022</t>
  </si>
  <si>
    <t>Socializar y publicar la estrategia de Declaración y Gestión de Conflictos de Intereses a toda la gobernación</t>
  </si>
  <si>
    <t>Implementar la política de integridad en el componente de Conflictos de Interès</t>
  </si>
  <si>
    <t>Estrategia de declaración y gestión de Conflictos de Interés socializada</t>
  </si>
  <si>
    <t>Acto administrativo de adopción y publicaciòn de la estrategia en el portal web de la gobernación</t>
  </si>
  <si>
    <t>marzo de 2022</t>
  </si>
  <si>
    <t>Incentivar a los sujetos obligados a diligenciar el formato de conflictos de interés del aplicativo de Ley 2013 de 2019</t>
  </si>
  <si>
    <t>posicionar a la entidad entre las mejores, en el uso de esta herramienta.</t>
  </si>
  <si>
    <t>Declaraciones de conflictos de intereses realizadas</t>
  </si>
  <si>
    <t>100% de sujetos obligados de la Gobernación con la declaración de CI en aplicativo de Ley 2013/19</t>
  </si>
  <si>
    <t>30 de noviembre de 2022</t>
  </si>
  <si>
    <t>Realizar talleres a funcionarios y contratistas de la entidad en conceptualización, identificación y declaración de conflictos de interés, tipo taller.</t>
  </si>
  <si>
    <t xml:space="preserve">Dar cabal cumplimiento, por parte dela entidad, a lo normado mediante Ley 2013 de 2019 </t>
  </si>
  <si>
    <t>Actas de asistencia a talleres</t>
  </si>
  <si>
    <t>No capacitaciones propuestas/No capacitaciones realizadas</t>
  </si>
  <si>
    <t>S. Función Pública y Gerencia de Buen Gobierno</t>
  </si>
  <si>
    <t>programada dentro del PIC</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</si>
  <si>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</si>
  <si>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</si>
  <si>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</si>
  <si>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</si>
  <si>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</si>
  <si>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</si>
  <si>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</si>
  <si>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</si>
  <si>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</si>
  <si>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</si>
  <si>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</si>
  <si>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</si>
  <si>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</si>
  <si>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</si>
  <si>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</si>
  <si>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</si>
  <si>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</si>
  <si>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</si>
  <si>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</si>
  <si>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</si>
  <si>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</si>
  <si>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</si>
  <si>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</si>
  <si>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</si>
  <si>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</si>
  <si>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</si>
  <si>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</si>
  <si>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</si>
  <si>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</si>
  <si>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</si>
  <si>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 xml:space="preserve">31 de abril de 2022
31 de julio de 2022
31 de octubre de 2022
</t>
  </si>
  <si>
    <t>07 de julio de 2022</t>
  </si>
  <si>
    <t>15 de julio de 2022</t>
  </si>
  <si>
    <r>
      <rPr>
        <b/>
        <sz val="12"/>
        <color rgb="FF000000"/>
        <rFont val="Arial"/>
        <family val="2"/>
      </rPr>
      <t xml:space="preserve">Subcomponente 1. </t>
    </r>
    <r>
      <rPr>
        <sz val="12"/>
        <color rgb="FF000000"/>
        <rFont val="Arial"/>
        <family val="2"/>
      </rPr>
      <t>Información de calidad y en lenguaje claro.</t>
    </r>
  </si>
  <si>
    <r>
      <rPr>
        <b/>
        <sz val="12"/>
        <color rgb="FF000000"/>
        <rFont val="Arial"/>
        <family val="2"/>
      </rPr>
      <t>Subcomponente 2.</t>
    </r>
    <r>
      <rPr>
        <sz val="12"/>
        <color rgb="FF000000"/>
        <rFont val="Arial"/>
        <family val="2"/>
      </rPr>
      <t xml:space="preserve">
Diálogo de doble vía con la ciudadanía y sus organizaciones.</t>
    </r>
  </si>
  <si>
    <t>3.6</t>
  </si>
  <si>
    <t>3.7</t>
  </si>
  <si>
    <r>
      <rPr>
        <b/>
        <sz val="14"/>
        <color rgb="FF000000"/>
        <rFont val="Arial"/>
        <family val="2"/>
      </rPr>
      <t xml:space="preserve">Subcomponente 1.
</t>
    </r>
    <r>
      <rPr>
        <sz val="14"/>
        <color rgb="FF000000"/>
        <rFont val="Arial"/>
        <family val="2"/>
      </rPr>
      <t xml:space="preserve">Estructura administrativa y Direccionamiento estratégico </t>
    </r>
  </si>
  <si>
    <r>
      <rPr>
        <b/>
        <sz val="14"/>
        <color rgb="FF000000"/>
        <rFont val="Arial"/>
        <family val="2"/>
      </rPr>
      <t xml:space="preserve">Subcomponente 2.
</t>
    </r>
    <r>
      <rPr>
        <sz val="14"/>
        <color rgb="FF000000"/>
        <rFont val="Arial"/>
        <family val="2"/>
      </rPr>
      <t>Fortalecimiento de los canales de atención.</t>
    </r>
  </si>
  <si>
    <t>Subcomponente 3.
Talento Humano.</t>
  </si>
  <si>
    <r>
      <rPr>
        <b/>
        <sz val="14"/>
        <color rgb="FF000000"/>
        <rFont val="Arial"/>
        <family val="2"/>
      </rPr>
      <t xml:space="preserve">Subcomponente 4. 
</t>
    </r>
    <r>
      <rPr>
        <sz val="14"/>
        <color rgb="FF000000"/>
        <rFont val="Arial"/>
        <family val="2"/>
      </rPr>
      <t>Normativo y procedimental</t>
    </r>
  </si>
  <si>
    <r>
      <rPr>
        <b/>
        <sz val="14"/>
        <color rgb="FF000000"/>
        <rFont val="Arial"/>
        <family val="2"/>
      </rPr>
      <t xml:space="preserve">Subcomponente 5. </t>
    </r>
    <r>
      <rPr>
        <sz val="14"/>
        <color rgb="FF000000"/>
        <rFont val="Arial"/>
        <family val="2"/>
      </rPr>
      <t>Relacionamiento con el ciudadano</t>
    </r>
  </si>
  <si>
    <t xml:space="preserve">Entidades y Direcciones cooperantes </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</si>
  <si>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</si>
  <si>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</si>
  <si>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</si>
  <si>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</si>
  <si>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</si>
  <si>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Durante el periodo comprendido entre los meses de Mayo, Junio y julio, el gobernador Nicolás García ha venido asistiendo a diferentes municipios y provincias dando a conocer los adelantos de los diferentes planes, programas y proyectos que viene ejecutando la Gobernación de Cundinamarca.</t>
  </si>
  <si>
    <t>https://drive.google.com/drive/folders/12-cYT5uKQi8_JYKXkBbxbcKfh94muF9W</t>
  </si>
  <si>
    <t>Para la presente evaluación  del PAAC la Secretaría de Prensa y Comunicaciones desarrollo y publicó  15 Podcast con los adelantos de los planes, programas y proyectos en cumplimiento de las metas del PDD de las Secretarías de Felicidad, tic, IDECUT, Gobierno, Ambiente, Beneficencia de C/Marca, Función Pública, IDACO, Gestión del Riesgo, General, ICCU, Juridica, Corporación Social, Indeportes y Prensa</t>
  </si>
  <si>
    <t>https://drive.google.com/drive/folders/1PafEjlN4Uib3hitT8NB6Mmbz1-1fpnyj</t>
  </si>
  <si>
    <t>La Secretaría de Prensa y comunicaciones viene elaborando piezas comunicativas y diferentes estrategias de convocatoria para los espacios de rendición de cuentas como: estados de whastapp, protectores de pantalla, carteleras internas, página web y correos institucionales.</t>
  </si>
  <si>
    <t>https://drive.google.com/drive/folders/1S54iGyJDJl1TKJrcKCmygDOmW6R6rVvp</t>
  </si>
  <si>
    <t xml:space="preserve">No se ha desarrollado ninguna convocatoria teniendo en cuenta que esta actividad está programada para ser desarrollada entre los meses de noviembre y diciembre </t>
  </si>
  <si>
    <t xml:space="preserve">La Emisora El Dorado Radio emitió en el mes de mayo 4 programas radiales, el primero el día jueves 5 (Alta Consejería para la Felicidad), el segundo el día jueves 12 de mayo (TICS), el tercero el día 19 de mayo (IDECUT) y el jueves 26 de mayo (Gobierno), para el mes de junio se realizaron 4 programas; el primero el jueves 9 de junio (Ambiente) y el segundo el jueves 16 de junio (Beneficencia de C/Marca), el día martes 21 de junio (Función Pública), el jueves 30 de junio (IDACO), para el mes de julio se han realizado 4 programas; el 7 de julio (Gestión del Riesgo), el 14 de julio (Secretaría General), el 21 de julio (ICCU), 28 de julio Secretaría Juridica, para el mes de Agosto 4 programas, 4 de agosto Corporación Social, 11 de agosto INDEPORTES, 18 de agosto Secretaría de Prensa y 25 de agosto Secretaría de Educación  los cuales fueron retransmitido en los días siguientes.  </t>
  </si>
  <si>
    <t>https://drive.google.com/drive/folders/1zHjUat4q9pW_MdCp4wMNcBjFxihujwsD</t>
  </si>
  <si>
    <t>La Secretaría de Prensa y Comunicaciones viene actualizando constantemente el micrositio en sus diferentes ítems, para los meses de mayo, junio y julio se publicó información de interés para la comunidad cundinamarquesa como: Día del Trabajo, Día de la Madre, Día del Maestro, Día de la Afrocolombianidad, Día del Concejal, Día Mundial Sin Tabaco, Día Mundial de la Bicicleta, Día del Campesino, Día del Abogado, Día del Padre, Premio de Alta Gerencia, Aniversario de Cundinamarca, Concurso de Fotografía, además de la oferta institucional académica para periodistas cundinamarqueses, actividades en nuestro blog, entre otras.</t>
  </si>
  <si>
    <t>https://drive.google.com/drive/folders/1Lq5YlPG_i4-7NQKASAoIw0sSKGRxzbdz</t>
  </si>
  <si>
    <t>Durante el periodo comprendido entre los meses de mayo, junio y julio en 18 micro sitios del portal web institucional de la Gobernación de Cundinamarca se encuentran actualizadas 261 preguntas frecuentes.</t>
  </si>
  <si>
    <t>https://drive.google.com/drive/folders/14mVRNH1X8Ngk_5EFfCMedC-pUMwmlOkh</t>
  </si>
  <si>
    <t>Durante el periodo comprendido entre los meses de mayo, junio y julio del presente año, en el micrositio de la Secretaría de Prensa y Comunicaciones  se publicaron las circulares, internas y externas que se han emitido desde esta dependencia</t>
  </si>
  <si>
    <t>https://drive.google.com/drive/folders/1TxSpBzPmMj6aiKd8dAQHh_8_-nzm2XXj</t>
  </si>
  <si>
    <t>Se realizó el segundo Comité de Atención al Usuario, el día 30 de Junio de 2022, se cuenta con acta de la reunión e informe presentado.</t>
  </si>
  <si>
    <t>En el mes de mayo se realizaron 5 capacitaciones a entidades del nivel central: Secretaría de Gobierno, Hábitat y Vivienda, Planeación, Mujer y Equidad de Género, en las cuales se capacitaron a 152 servidores públicos de la Gobernación de Cundinamarca. En el mes de junio se realizaron 4 capacitaciones a entidades del nivel central: Secretaría de Hacienda, Dirección de Rentas y Gestión Tributaria y Dirección de Ejecuciones Fiscales y operadores del Contac Center de la Gobernación, donde se capacitaron 63 servidores públicos funcionarios y contratistas.  En el mes de julio se realizaron 4 capacitaciones con las Gerencias de la Secretaría General, la Dirección de Gestión Documental y la Secretaría de las TIC y Agricultura, con la participación de 98 contratistas y funcionarios.</t>
  </si>
  <si>
    <t xml:space="preserve">Actividad cumplida, el procedimiento M-AU-PR-018 fue elaborado, aprobado y cargado en Isolucion el día 03 de junio de 2022 y socializado a través del correo institucional.  </t>
  </si>
  <si>
    <t xml:space="preserve">Se anexan procedimiento de las Salas virtuales M-AU-PR-018 pantallazo de Isolucion y pantallazo del correo de socialización. https://drive.google.com/drive/folders/16WuR_TnR1M3B9RBSe6oD5xYlFmDuiPmD?usp=sharing
</t>
  </si>
  <si>
    <t>En las Ferias de Servicios virtuales se realizó la promoción y difusión de los canales de atención dispuestos por la Gobernación de Cundinamarca.  A través del twitter de la Secretaría se promocionaron las salas virtuales y el canal presencial (CIAU) el 21 y el 29 de junio de 2022.  Se diseñó campaña de promoción de los canales virtual, presencial y telefónico (videos) los cuales se publicaron a través del twitter y en los televisores de los diferentes espacios de la Gobernación.  Adicionalmente, se realizó promoción de los canales de manera presencial y en la feria de empleo realizada los días 7 y 8 de julio. Para el mes de agosto se promocionaron los diferentes canales dispuestos por la Gobernación  en las feria de servicios presencial del municipio de Cabrera el día  12 de agosto, igualmente en las salidas de la unidad móvil a los municipios de Girardot y Sopó los días 4 y 13 de agosto respectivamente.</t>
  </si>
  <si>
    <t xml:space="preserve">Se anexan acta de instalación de la mesa técnica de Lenguaje Claro, actas de mesas de trabajo de los laboratorios de simplicidad realizados y documentos trabajados en los mismo con comentarios y ajustes. https://drive.google.com/drive/folders/16WuR_TnR1M3B9RBSe6oD5xYlFmDuiPmD?usp=sharing
</t>
  </si>
  <si>
    <t xml:space="preserve">Se anexan informes mensuales de las capacitaciones de Protocolo de Atención al Usuario, formatos de reporte a la Secretaría de la Función Pública y actas de cada una de las capacitaciones. https://drive.google.com/drive/folders/16WuR_TnR1M3B9RBSe6oD5xYlFmDuiPmD?usp=sharing
</t>
  </si>
  <si>
    <t>Para el segundo cuatrimestre de 2022, se han realizado capacitaciones en el manejo del aplicativo mercurio y correcto direccionamiento  a 34 contratistas y funcionarios.</t>
  </si>
  <si>
    <t>Se realizó la segunda mesa técnica en el marco del Comité de Atención al Usuario, donde se difundió y promovió la Política de Protección de Datos personales Decreto 363 de 2017.  Se envió correo con solicitud de capacitación a la Super Intendencia de Industria y Comercio- SIC. La Secretaría General emitió la circular 027 del 10 de Junio de 2022, donde se  solicitó información consolidada de los avances de cada Secretaría en la Política de Protección de Datos Personales a la fecha, la Secretaría de Ambiente,la Secretaría de Integración Regional y Secretaría de Salud reportaron información.</t>
  </si>
  <si>
    <t>Se elaboró el procedimiento de salas virtuales, se aprobó por el Comité de Mejoramiento de Atención al Usuario, se ingresó al SIGC Isolucion con el código M-AU-PR  018.  Se actualizaron la guía "Atención al usuario con enfoque diferencial" M-AU-GUI-006 y el formato "Encuesta de satisfacción de los usuarios de la Gobernación de Cundinamarca" M-AU-FR-005, Se realizó la actualización de la caracterización del proceso "A-AU-CA-001". Adicionalmente, se socializaron a través del correo institucional.</t>
  </si>
  <si>
    <t xml:space="preserve">Se anexan documentos actualizados y  pantallazos de socialización de los mismos.https://drive.google.com/drive/folders/16WuR_TnR1M3B9RBSe6oD5xYlFmDuiPmD?usp=sharing
</t>
  </si>
  <si>
    <t>En el mes de mayo se realizó  la VI  feria de Servicios Virtuales con la participación de los municipios de Tena, la Mesa y la Secretaría de Hábitat y Vivienda, Secretaría de Tecnologías de la Información y las Comunicaciones – TIC, y el Instituto Departamental de Cultura y Turismo – IDECUT. En el mes de junio se realizaron las ferias VII, edición especial dedicada a la Política Pública de Atención al Usuario, liderada por la Secretaría General y con invitados expertos en la materia y la feria VIII  que contó con la participación de los municipios de Viotá y Guasca y las siguientes entidades descentralizadas y centralizadas: Agencia de Comercialización e
Innovación para el Desarrollo de
Cundinamarca, Secretaría De Agricultura Y Desarrollo Rural, Secretaria De Minas, Energía y Gas. Para el mes de Julio se realizaron las ferias IX y X, con la participación de los municipios de Sesquilé y Nemocón. Secretaría de Asuntos Internacionales y  el Instituto Departamental de Cultura y Turismo – IDECUT y Simijaca y Villagomez y la Secretaría de Ambiente y la Unidad Administrativa de Gestión del Riesgo, respectivamente.</t>
  </si>
  <si>
    <t>Se realizó el Informe del Indicador de Oportunidad en la Respuesta del segundo trimestre de 2022, el cual fue publicado en el SIGC Isolucion y la página Web de Gobernación.</t>
  </si>
  <si>
    <t xml:space="preserve">Se realizaron salidas con la Unidad Móvil de la Secretaría de Transporte y Movilidad a los municipios de Tibacuy, Silvania, Pasca, San Bernardo, Pandi, Cabrera y Venecia. La Unidad de la Dirección de Atención al Usuario de la Secretaría General se trasladó a los municipios de Girardot y Sopó. </t>
  </si>
  <si>
    <t xml:space="preserve">Se anexan informes con registro fotográfico de cada una de las salidas a los municipios. https://drive.google.com/drive/folders/16WuR_TnR1M3B9RBSe6oD5xYlFmDuiPmD?usp=sharing
</t>
  </si>
  <si>
    <t>. Se realizó Feria de Servicios Presencial el 12 de agosto de 2022 en el municipio de Cabrera, con la participación de las  Secretarías de Ambiente, Desarrollo Social e Inclusión, Educación, Gobierno, Mujer y Equidad de Género, Salud y Hábitat y Vivienda y las entidades descentralizadas, Instituto de Infraestructura y Concesiones de Cundinamarca- ICCU, Instituto Departamental de Acción Comunal-IDACO, EPS CONVIDA, Agencia de Empleo de Cundinamarca, Agencia Comercialización e Innovación para el Desarrollo de Cundinamarca.</t>
  </si>
  <si>
    <t xml:space="preserve">Se anexa informe de la feria realizada en el municipio de Cabrera, con registro fotográfico.https://drive.google.com/drive/folders/16WuR_TnR1M3B9RBSe6oD5xYlFmDuiPmD?usp=sharing
</t>
  </si>
  <si>
    <t xml:space="preserve">Se anexa informe de seguimiento, actas y cronograma de actividades.https://drive.google.com/drive/folders/16WuR_TnR1M3B9RBSe6oD5xYlFmDuiPmD?usp=sharing
</t>
  </si>
  <si>
    <t xml:space="preserve">Se anexan acta e informe del segundo Comité de Atención al Usuario.
 https://drive.google.com/drive/folders/16WuR_TnR1M3B9RBSe6oD5xYlFmDuiPmD?usp=sharing
</t>
  </si>
  <si>
    <t>Verificado</t>
  </si>
  <si>
    <t xml:space="preserve">Se anexan informes mensuales de las capacitaciones, formatos de reporte a la Secretaría de la Función Pública y actas de cada una de las capacitaciones.
https://drive.google.com/drive/folders/16WuR_TnR1M3B9RBSe6oD5xYlFmDuiPmD?usp=sharing
</t>
  </si>
  <si>
    <t xml:space="preserve">Se realizó la primera mesa técnica de Servidores públicos el día 26 de mayo de 2022 con los delegados de las diferentes Secretarías, con el objetivo de trabajar mínimo dos documentos por Secretaría en los Laboratorios de Simplicidad.  Dentro de la estrategia de Lenguaje Claro se trabajaron documentos de la Secretaría General (2) y un (1) documento plantilla de respuesta de la Secretaría de Ciencia, Tecnología e Innovación.  </t>
  </si>
  <si>
    <t xml:space="preserve">Se anexan videos de promoción de los diferentes canales, pantallazos del Twitter de la Secretaría General, registros fotográficos de las ferias virtuales y presenciales donde se promocionaron los canales dispuestos por la Gobernación para la atención de los usuarios.
https://drive.google.com/drive/folders/16WuR_TnR1M3B9RBSe6oD5xYlFmDuiPmD?usp=sharing
</t>
  </si>
  <si>
    <t xml:space="preserve">Se anexan actas de las capacitaciones realizadas.
https://drive.google.com/drive/folders/16WuR_TnR1M3B9RBSe6oD5xYlFmDuiPmD?usp=sharing
</t>
  </si>
  <si>
    <t xml:space="preserve">Se anexa acta del segundo Comité de Atención al Usuario, presentación de capacitación Decreto 363 de 2017 y solicitud de capacitación a la SIC. Informes enviados por las Secretarías.
https://drive.google.com/drive/folders/16WuR_TnR1M3B9RBSe6oD5xYlFmDuiPmD?usp=sharing
</t>
  </si>
  <si>
    <t xml:space="preserve">Se anexan informes de cada una de las ferias realizadas y tabla con datos consolidados de las mismas.
https://drive.google.com/drive/folders/16WuR_TnR1M3B9RBSe6oD5xYlFmDuiPmD?usp=sharing
</t>
  </si>
  <si>
    <t>Se anexa informe del Indicador de Oportunidad en la Respuesta del -segundo trimestre de 2022.
https://drive.google.com/drive/folders/16WuR_TnR1M3B9RBSe6oD5xYlFmDuiPmD?usp=sharing</t>
  </si>
  <si>
    <t>El micrositio de la Secretaría General y Servicio al Ciudadano, se encuentra actualizado.</t>
  </si>
  <si>
    <t>https://www.cundinamarca.gov.co/atencion-y-servicio-a-la-ciudadania</t>
  </si>
  <si>
    <t>En la circular 027 del 10 de Junio de 2022 emitida por la Secretaría General, se reiteró a todos los servidores públicos la obligación en el cumplimiento de la Ley 1581 de 2012 y el Decreto 363 de 2017 de la Gobernación, adicionalmente, se solicitó información consolidada de los avances de cada Secretaría en la Política de Protección de Datos Personales, la Secretaría de Ambiente,Secretaría de Integración Regional  y Secretaría de Saludreportaron información.  En el marco del segundo Comité de Atención al Usuario, se realizó nuevamente capacitación sobre los puntos más relevantes del Decreto 363 de 2017 Se solicitó capacitación a la SuperIntendencia de Industria y Comercio –SIC para los enlaces delegados por cada una de las entidades.</t>
  </si>
  <si>
    <t xml:space="preserve">Se anexa circular 027 de 2022, respuestas entidades avances implementación Decreto 363,  Presentación capacitación Decreto 363, Oficio solicitud de capacitación a la SIC.
 https://drive.google.com/drive/folders/1PsRkJe4qAIIqixBWBGYCb2-kxm8mFiFG?usp=sharing </t>
  </si>
  <si>
    <t>Se anexan actas de cada una de las capacitaciones con soporte fotográfico. 
https://drive.google.com/drive/folders/1PsRkJe4qAIIqixBWBGYCb2-kxm8mFiFG?usp=sharing</t>
  </si>
  <si>
    <t>La Dirección de Gestión Documental en el cumplimiento del plan anticorrupción ha realizado las siguientes actividades:
A)	FUID- De acuerdo con la actividad, se implementa el formato A-GD-FR-003. La dirección ha realizado seguimiento a las dependencias del sector central por medio de las visitas de verificación de aplicación del programa de gestión documental e implementación de los instrumentos archivísticos, haciendo una revisión del formato único de inventario documental -FUID- de la secretaría de salud, hacienda, función pública, integración regional. 
B)	Hoja de control de préstamo de documentos- De acuerdo con la actividad, se implementa el formato A-GD-FR-010 en el segundo cuatrimestre del año 2022, se realizó seguimiento y control en el archivo central de la Gobernación de Cundinamarca.
C)	Sistema Integrado de Conservación -SIC- En el segundo cuatrimestre del año 2022, se implementaron los programas de almacenamiento y re-almacenamiento por medio de actividades de retiro de ganchos metálicos, cambio de cajas y carpetas.
Se implementó el programa de capacitación y sensibilización, donde se ejecutó la actividad de capacitación de manejo de extintores, programa de inspección y mantenimiento de instalaciones físicas.</t>
  </si>
  <si>
    <t>https://drive.google.com/drive/folders/1T9Iaxg36ci6xfSzddBi-bEh2ebeXMIgT</t>
  </si>
  <si>
    <t>De acuerdo con la actividad, la Dirección de Gestión Documental ha realizado las asistencias técnicas en el sector central de la Gobernación de Cundinamarca.
En el marco de la implementación de las Tablas de Retención Documental (TRD) en el sector central de la gobernación de Cundinamarca, se han realizado satisfactoriamente II cronogramas de visitas, que representan el 60% del total de las dependencias, cabe aclarar que se realizaran otros dos cronogramas de visitas correspondientes al III y IV trimestre del año con el objetivo de lograr visitar el 100% de las dependencias del sector central.
Dicho lo anterior la dirección en cabeza de la secretaria general ha logrado significativos avances en materia de gestión documental a nivel central, que nos obliga a seguir trabajando en la mejora continua de todos nuestros procedimientos, logrando una optimización de procesos en pro de buscar siempre la eficiencia y la eficacia en materia de Gestión Documental</t>
  </si>
  <si>
    <t>En la actividad de elaboración de los instrumentos de gestión de información:
a)	Activos de información: En el segundo cuatrimestre del año 2022, se han reportado y cargado la información en el enlace correspondiente, garantizando la conservación y actualización de estos, de igual manera se realizó una revisión detallada de las secretarias que hacen falta por presentar los instrumentos de gestión de información.
a)	Programa de gestión documental: Se ha velado por la publicación en datos abiertos (https://www.datos.gov.co - Datos Abiertos).
b)	Índice de Información Clasificada y Reservada: En el segundo cuatrimestre del año 2022, se han reportado y cargado la información en el enlace correspondiente, garantizando la conservación y actualización de estos.</t>
  </si>
  <si>
    <t>Se actualizó la Guía de Atención al Usuario con Enfoque Diferencial M-AU-GUI-006 y se han realizado capacitaciones a la Secretaría de Hacienda.</t>
  </si>
  <si>
    <t>Se anexa la Guía de Atención al Usuario con Enfoque Diferencial M-AU-GUI-006, pantallazo de socialización a todos los servidores públicos y acta de las capacitaciones a la Secretaría de Hacienda. https://drive.google.com/drive/folders/1PsRkJe4qAIIqixBWBGYCb2-kxm8mFiFG?usp=sharing</t>
  </si>
  <si>
    <t>Se realizó cliente oculto en el mes de mayo a las  Secretarías Privada, Minas y Energía, Ambiente, General, Jurídica,  Hacienda, la Alta Consejería para la Paz y la U.A.E Para la Gestión del Riesgo de Desastres. Para el mes de Junio se intervinieron la Secretaría de Salud, Planeación, Ciencia, Tecnología e Innovación, Asuntos Internacionales en los canales telefónico, presencial y virtual. Para el mes de julio se realizó el cronograma para el segundo semestre y se intervinieron las Secretarías de Desarrollo Social, Prensa y Comunicaciones, Salud, Jurídica, Ciencia, Tecnología e Innovación.  Se diseñó estrategia para presentar los resultados a cada una de las entidades intervenidas con el objetivo de establecer acciones de mejora.</t>
  </si>
  <si>
    <t>Se anexan informes con los resultados de las actividades, cronograma segundo semestre y tabla con las entidades intervenidas en el segundo semestre. https://drive.google.com/drive/folders/1PsRkJe4qAIIqixBWBGYCb2-kxm8mFiFG?usp=sharing</t>
  </si>
  <si>
    <t>Se realizó el segundo informe trimestral del Indicador de Oportunidad en la respuesta PQRSDF, el cual está publicado en la página web y en el SIGC Isolucion</t>
  </si>
  <si>
    <r>
      <rPr>
        <b/>
        <sz val="12"/>
        <color rgb="FF000000"/>
        <rFont val="Calibri"/>
        <family val="2"/>
        <scheme val="minor"/>
      </rPr>
      <t>Se da cumplimiento a esta actividad para el segundo cuatrimestre, en el canal presencial se instaló señalética inclusiva método Raster Braille como herramienta para las personas con discapacidad visual. Se gestionó el Centro Relevo para el canal presencial y se instaló la Plataforrma SERVIR-FENASCOL que ofrece la asistencia de lengua de señas para las personas en condición de discapacidad auditiva.</t>
    </r>
    <r>
      <rPr>
        <sz val="12"/>
        <color rgb="FF000000"/>
        <rFont val="Calibri"/>
        <family val="2"/>
        <scheme val="minor"/>
      </rPr>
      <t xml:space="preserve">  Las actividades desarrolladas para el segundo cuatrimestre desde la mesa Técnica de Arreglos Institucionales son las siguientes: Oficio de adecuaciones del canal presencial, Oficio solicitud de mantenimiento sillas con ruedas, Oficio invitación a la mesa técnica.
Acta de la mesa técnica de Arreglos Institucionales del 14 de Julio de 2022, donde se presentó el Render diseñado por la Secretaría General y que se presentará a la Empresa Inmobiliaria de Cundinamarca-EIC. La Secretaría de la Función Pública presentó informe del estado de los puestos de trabajo de los funcionarios y contratistas de la entidad.
Acta de trabajo mancomunado con IDECUT
Acta de inspección ocular para verificar la señalización de acuerdo con los requerimientos de la Política de Servicio al Ciudadano del MIPG.</t>
    </r>
  </si>
  <si>
    <t>Se anexa informe con evidencia fotográfica de la instalación de las dos herramientas (para personas con discapacidad auditiva y visual) se anexan actas y documentos soporte de las actividades adelantadas en materia de accesibilidad.
https://drive.google.com/drive/folders/1PsRkJe4qAIIqixBWBGYCb2-kxm8mFiFG?usp=sharing</t>
  </si>
  <si>
    <t>Se anexa informe del segundo trimestre del Indicador de Oportunidad en la Respuesta PQRSDF.
https://drive.google.com/drive/folders/1PsRkJe4qAIIqixBWBGYCb2-kxm8mFiFG?usp=sharing</t>
  </si>
  <si>
    <t>https://www.cundinamarca.gov.co/dependencias/sechabitatyvivienda/informacion-de-interes/preguntas-frecuentes</t>
  </si>
  <si>
    <t xml:space="preserve">En el transcurso del segundo cuatrimestre, la Secretaría de Hábitat y Vivienda realizó publicación de Resoluciones de la 061 a la 077 de2022.
También se hizo edición de contenidos “Resoluciones” (013, 051. 052, 062, 070 de 2022). 
</t>
  </si>
  <si>
    <t>https://www.cundinamarca.gov.co/dependencias/sechabitatyvivienda/centro-documental/Resoluciones</t>
  </si>
  <si>
    <t xml:space="preserve">En el transcurso del segundo cuatrimestre, la Secretaría de Hábitat y Vivienda realizó en el miscrositio:
- Publicación de Resoluciones de la 061 a la 076 de2022.
- Edición de contenidos “Resoluciones” (013, 051. 052, 062, 070 de 2022).
- Descripción de imagenes. 
- Lenguaje inclusivo.   
- Actualización de preguntas frecuentes.
- Actualización de perfiles de directivos. 
- Actualización de bases de datos de proyectos. </t>
  </si>
  <si>
    <t>https://www.cundinamarca.gov.co/dependencias/sechabitatyvivienda</t>
  </si>
  <si>
    <t>El 24 de Mayo se realizó la socialización de la estrategia de Rendición de Cuentas a los municipios de Alban, Manta, La Calera, Susa, Tibirita, Medina y Bituima.
El 16 de junio se realizó la socialización de la estrategia de rendición de cuentas a los enlaces de las Empresas Industriales y Comerciales del Departamento, así como a los municipios interesados en participar. 
Por último se realizó un video corto con la socialización de la estrategia para el publico en general.</t>
  </si>
  <si>
    <r>
      <t xml:space="preserve">Se anexan listados de Asistencia, capturas de pantalla y presentación de la estrategia.
Drive:
</t>
    </r>
    <r>
      <rPr>
        <sz val="10"/>
        <rFont val="Arial"/>
        <family val="2"/>
      </rPr>
      <t>https://drive.google.com/drive/folders/1QZVsC_F9420JoR-Wqx9Q36vPdZAUHyzK?usp=sharing</t>
    </r>
    <r>
      <rPr>
        <b/>
        <sz val="10"/>
        <rFont val="Arial"/>
        <family val="2"/>
      </rPr>
      <t xml:space="preserve">
Se anexa link del video:
</t>
    </r>
    <r>
      <rPr>
        <sz val="10"/>
        <rFont val="Arial"/>
        <family val="2"/>
      </rPr>
      <t>https://www.cundinamarca.gov.co/dependencias/secplaneacion/rendicion-de-cuentas/vigencia-2022</t>
    </r>
  </si>
  <si>
    <t>El informe previo a la Audiencia Pública será publicado en el mes de Noviembre, de acuerdo con la metología que defina el Comité de Rendición de Cuentas.</t>
  </si>
  <si>
    <t>No aplica.</t>
  </si>
  <si>
    <t>El 29  de julio de 2022, se realizó la publicación del informe preparatorio al diálogo de regalías.</t>
  </si>
  <si>
    <r>
      <rPr>
        <b/>
        <sz val="10"/>
        <rFont val="Arial"/>
        <family val="2"/>
      </rPr>
      <t xml:space="preserve">Se anexa informe de regalías y captura de pantalla evidenciando publicación.
Drive: 
</t>
    </r>
    <r>
      <rPr>
        <sz val="10"/>
        <rFont val="Arial"/>
        <family val="2"/>
      </rPr>
      <t xml:space="preserve">
https://drive.google.com/drive/folders/1kigjG-StCGbs43qlRVZx2aU9QtN44-wP?usp=sharing
</t>
    </r>
    <r>
      <rPr>
        <b/>
        <sz val="10"/>
        <rFont val="Arial"/>
        <family val="2"/>
      </rPr>
      <t>Link directo publicación informe:</t>
    </r>
    <r>
      <rPr>
        <sz val="10"/>
        <rFont val="Arial"/>
        <family val="2"/>
      </rPr>
      <t xml:space="preserve"> 
https://www.cundinamarca.gov.co/wcm/connect/660d1b5c-dd75-43a2-9fd9-efaacae8eb95/informe+RdC+7+VC.pdf?MOD=AJPERES&amp;CONVERT_TO=url&amp;CACHEID=ROOTWORKSPACE-660d1b5c-dd75-43a2-9fd9-efaacae8eb95-o9cG42n</t>
    </r>
  </si>
  <si>
    <r>
      <rPr>
        <b/>
        <sz val="10"/>
        <rFont val="Arial"/>
        <family val="2"/>
      </rPr>
      <t>Drive con acta del Comité Territoral del SNRdC, acta con delegando del nodo y plantilla de informe de Informe de Gestión del Nodo.</t>
    </r>
    <r>
      <rPr>
        <sz val="10"/>
        <rFont val="Arial"/>
        <family val="2"/>
      </rPr>
      <t xml:space="preserve">
https://drive.google.com/drive/folders/1P-Gm4-EvIeqEtwHASa7r1uPwsUOaAySz?usp=sharing</t>
    </r>
  </si>
  <si>
    <t>Se realizó el envío de correos electrónico con el informe preparatorio a los grupos de interés registrados, de igual  forma junto con la invitación se reiteró el informe de Gestión.</t>
  </si>
  <si>
    <r>
      <rPr>
        <b/>
        <sz val="10"/>
        <rFont val="Arial"/>
        <family val="2"/>
      </rPr>
      <t>Drive con soporte de envío de informe:</t>
    </r>
    <r>
      <rPr>
        <sz val="10"/>
        <rFont val="Arial"/>
        <family val="2"/>
      </rPr>
      <t xml:space="preserve">
https://drive.google.com/drive/folders/1ynECWegwiNaAP3Ly990phnS3ynqXdtrx?usp=sharing</t>
    </r>
  </si>
  <si>
    <r>
      <rPr>
        <b/>
        <sz val="10"/>
        <rFont val="Arial"/>
        <family val="2"/>
      </rPr>
      <t>Drives con actas:</t>
    </r>
    <r>
      <rPr>
        <sz val="10"/>
        <rFont val="Arial"/>
        <family val="2"/>
      </rPr>
      <t xml:space="preserve">
https://drive.google.com/drive/folders/1P-Gm4-EvIeqEtwHASa7r1uPwsUOaAySz?usp=sharing</t>
    </r>
  </si>
  <si>
    <t xml:space="preserve">Se realizó las respectivas publicaciones de los decetos y ordenanzas gubernamentales en la paginas wed de la gobernacion y se crea drive de las evidencias </t>
  </si>
  <si>
    <t>http://cundinet.cundinamarca.gov.co:8080/Aplicaciones/Gobernacion/CentroDocumental/documental.nsf/$$viewTemplateDefault</t>
  </si>
  <si>
    <t>https://drive.google.com/drive/folders/1cOIT-xYoVln0Xez1CdacPTaTYsNuNzGX</t>
  </si>
  <si>
    <t>http://cundinet.cundinamarca.gov.co:8080/Aplicaciones/Gobernacion/CentroDocumental/documental.nsf/documentosCategoria?OpenView&amp;Start=1&amp;Count=30&amp;Expand=8.1#8.1</t>
  </si>
  <si>
    <t>https://drive.google.com/drive/folders/1pS5b1x51Rn6fWo7TYrSgnZjYvsVWnJTi</t>
  </si>
  <si>
    <t xml:space="preserve">Se actualizó el Directorio de funcionarios y contratistas de la Secretaría de Integración Regional              </t>
  </si>
  <si>
    <t>https://www.cundinamarca.gov.co/dependencias/secintegracionregional/quienes-somos/directorio-de-funcionarios</t>
  </si>
  <si>
    <t>https://n9.cl/usf6g</t>
  </si>
  <si>
    <t>https://integracion-regional-cundinamarca-map.hub.arcgis.com/documents/facilitar%C3%A1-la-articulaci%C3%B3n-de-planes-programas-y-proyectos-de-seguridad-de-seguridad-convivencia-y-acceso-a-la-justicia-en-el-territorio-/explore</t>
  </si>
  <si>
    <t>https://n9.cl/bt2pb</t>
  </si>
  <si>
    <t>Se actualizaron las preguntas frecuentes en el Micrositio de la Secretaría de Integración Regional.</t>
  </si>
  <si>
    <t>https://www.cundinamarca.gov.co/dependencias/secintegracionregional/informacion-de-interes/preguntas-frecuentes</t>
  </si>
  <si>
    <t xml:space="preserve">Se actualizó el Normograma de la Secretaría de Integración Regional </t>
  </si>
  <si>
    <t>https://www.cundinamarca.gov.co/dependencias/secintegracionregional/normativa/normativa-del-sector-integracion</t>
  </si>
  <si>
    <t xml:space="preserve">Se realizó la presentación ante el Comité Territorial para aprobación de cronograma de actividades del Nodo Ola Invernal.
Se realizó mesa de trabajo con integrantes del nodo para explicar diligenciamiento del informe de gestión del Nodo, así como cronograma de actividades.
Esta actividad se realizará como está programada en el mes de septiembre.
</t>
  </si>
  <si>
    <t>Se realizó mesa de trabajo con integrantes del Nodo y se acordó metodología para definir grupos de interés.
Esta actividad se realizará como está programada en el mes de septiembre.</t>
  </si>
  <si>
    <t xml:space="preserve">1. Mejoramiento de la infraestructura tecnológica del Portal Web Corporativo
Con la fin de brindar un servicio continuo para garantizar el acceso a la información a la ciudadanía dentro del Portal Web, se realiza actividad de cambio de la infraestructura tecnológica, la cual permite garantizar un funcionamiento de la plataforma web 24/7 durante todo el año, con una métrica de esperada de calidad del 99.9% de operación.
2. Actualización de plantillas de la sección de Rendición de Cuentas 2022
Se realiza actualización de componentes y plantillas de contenido para ajustar la presentación visual de la sección de rendición de cuentas 2022, con la finalidad de ajustarse al diseño presentado por la Secretaría de Planeación.
3. Actualización de información en la sección de política de privacidad y condiciones de uso.
Se realiza la actualización de información para ampliar los ítem que son requeridos dentro de la Matriz ITA 
4. Acompañamiento a las entidades para el manejo y administración del portal Web
Se realizan soportes técnicos para la actualización de información dentro de las secciones principales del Portal Web Corporativo, las cuales son recibidas a solicitud de administradores de Contenido y la Gerencia de Buen Gobierno vía correo electrónico o el canal de respuesta inmediata del Grupo de WhatsApp.
</t>
  </si>
  <si>
    <t xml:space="preserve">1. Fortalecimiento canal de Denuncias
Se realiza acompañamiento técnico por parte de la Secretaría TIC a la reunión para definir los requerimientos necesarios para fortalecer el canal de denuncias por corrupción de la Gobernación a través del Sistema Mercurio.
</t>
  </si>
  <si>
    <t xml:space="preserve">1. Integración de trámites al Portal Único del Estado Colombiano
Se realiza 2 (dos) acompañamiento a la Secretaría de Hacienda con La Agencia Nacional Digital para la integración del trámite de impuesto de inmobiliario al portal Único Gov.co. Se adjuntan las actas de las reuniones.
Se tiene previsto realizar una última reunión para validar un cambio de seguridad de la aplicación para aprobación de integración.
2. Seguimiento publicación de información
Se realiza reporte de seguimiento a la publicación de información en los micrositios y se envía a los administradores Para que realicen la consecución y publicación de información faltante.
3. Directorio de información de servidores públicos empleados y contratistas SIGEP de la Planta Docente del Departamento.
Se realiza seguimiento a la publicación de directorios de funcionarios y se comunica a la secretaría de Educación la actualización de la información para la sección de Transparencia. 
4. Envío de lineamientos y guías de cumplimiento normativo para Ventanilla Única Gobernación.
Se remiten lineamientos de cumplimiento normativo de transparencia y acceso a la información a administrador de secretaría general y al proyecto de ventanilla única para su cumplimiento y adecuaciones necesarias
5. Diseño de plantilla para el portal de niños
Se diseña un tema y plantillas de contenido para la puesta en marcha del portal de niños, niñas, jóvenes y adolescentes.
6. Seguimiento a la publicación de trámites y servicios de la Secretaría de Educación.
Se realiza seguimiento a la publicación de los trámites y servicios de la secretaría de educación y se evidencia que en algunos se encuentra la información desactualizada dentro de la plataforma SUIT, también se recomienda una asistencia técnica para guiar el proceso de integración de los mismos a el portal único del estado Colombiano
7. Desarrollo de formato para el seguimiento del anexo de seguridad de la resolución 1519 del 2020 de MINTIC
Se crea instrumento de diagnóstico en Excel para el anexo de Seguridad de la Resolución 1519 del 2020 de MINTIC, con el fin de ser aplicado al interior de la secretaría TIC.
</t>
  </si>
  <si>
    <r>
      <rPr>
        <sz val="11"/>
        <color theme="1"/>
        <rFont val="Calibri"/>
        <family val="2"/>
        <scheme val="minor"/>
      </rPr>
      <t>1 - Actas y correos de del gestión Portal Web.msg
2 -rendicion-de-cuentas-vigencia-2022-2022-08-29-13_01_39.pdf
3• screencapture-cundinamarca-gov-co-terminos-y-condiciones-2022-08-29-15_02_07.pdf
• Descripción de la política de seguridad de la información para publicar en el portal web.msg</t>
    </r>
    <r>
      <rPr>
        <u/>
        <sz val="11"/>
        <color theme="10"/>
        <rFont val="Calibri"/>
        <family val="2"/>
        <scheme val="minor"/>
      </rPr>
      <t xml:space="preserve">
http://cundinet.cundinamarca.gov.co/evidencias/Evidencias.zip</t>
    </r>
  </si>
  <si>
    <t>1
 12.3 Acta GOB. CUNDINAMARCA 11052022.docx
• 12.5 Acta Gob. Cundinamarca 08082022.docx
2.  Revisión de Contenido - Publicación de Planes de Acción en Micrositios.msg
Fecha del Reporte: lunes 25/07/2022 1:25 p. m.
Revisión: 23 Micrositios
3. Link del Directorio de información de servidores públicos empleados y contratistas SIGEP de la Planta Docente del Departamento.msg
4. • Integración de la Ventanilla Única al Portal único del Estado Colombiano.msg
• Lineamientos y guías de Integración de la Ventanilla Única al Portal Único del Estado Colombiano.msg
5. Diseño-Portal-Niños.pdf
6. Seguimiento Actualización de Información Micrositio de Educación.msg
7. Resolución-1519-Anexo-Seguridad.xlsx
http://cundinet.cundinamarca.gov.co/evidencias/Evidencias.zip</t>
  </si>
  <si>
    <t>lista asistencia canal de denuncias.pdf
http://cundinet.cundinamarca.gov.co/evidencias/Evidencias.zip</t>
  </si>
  <si>
    <t>https://www.cundinamarca.gov.co/dependencias/secambiente/ecosistemas-estragtegicos/educacion-ambiental</t>
  </si>
  <si>
    <t>https://www.cundinamarca.gov.co/dependencias/secambiente/informacion-de-interes/preguntas-frecuentes</t>
  </si>
  <si>
    <t>Se realizó la actualización de la Seccion de preguntas frecuentes de la Secretaria de Ambiente el dia 31 de Agosto 2022</t>
  </si>
  <si>
    <t xml:space="preserve">Se realiza la publicaciones de los actos administrativos emitidos por la Secretaría del Ambiente - Resoluciones 9 y 10 </t>
  </si>
  <si>
    <t>https://www.cundinamarca.gov.co/dependencias/secambiente/normativa/normatividad-secambiente</t>
  </si>
  <si>
    <t>Según lo resultados de la medición del Indicador de Satisfacción 2022-1 semestre, la Secretaría del Ambiente se ubico en un 90,91% de satisfacción del usuario, Ubicandonos por encima de la tolerancia establecida de acuerdo con la Ficha de Ponderación.</t>
  </si>
  <si>
    <t>Se actualizó información de indicadores regionales apartir de los resultados de la Encuesta Multipropósito.  - Indicador Abastecimiento y Seguridad Alimentaria. (Secretaria de Integración Regional)</t>
  </si>
  <si>
    <t>Se actualizó información de indicadores regionales apartir de los resultados de la Encuesta Multipropósito - Indicador Seguridad Ciudadana, Convivencia y Justicia.  (Secretaria de Integración Regional)</t>
  </si>
  <si>
    <t>Se actualizó información de indicadores regionales apartir de los resultados de la Encuesta Multipropósito - Indicador Movilidad.  (Secretaria de Integración Regional)</t>
  </si>
  <si>
    <t>Se realizo actualización del micrositio de la Secretaría del ambiente, en las secciones de:  Notificaciones administratisvas, convocatorias,educación Ambiental y Cambio Climático.  (Secretaria de Ambiente)</t>
  </si>
  <si>
    <t>Según la normativa vigente del departamento se realizan actualizaciones del micrositio en el portal web se realiza la actualizacion de banner de buenas practicas,alianzas estrategias, cooperación Internacional .</t>
  </si>
  <si>
    <t>https://www.cundinamarca.gov.co/dependencias/secasuntosinternacionales/alianzasestrategicas/alianzas-estrategicas-cooperacion-internacional</t>
  </si>
  <si>
    <t>Se solicita mediante correo electrónico a la Secretaría de Tic como lider,  para que sea actualizado los banner, los link y actualizacion de funcionarios y contratistas.</t>
  </si>
  <si>
    <t>https://saga.cundinamarca.gov.co/apps/cooperacion/view/</t>
  </si>
  <si>
    <t>se realiza listado  de preguntas y respuestas debe ser actualizada periódicamente de acuerdo con las consultas realizadas por los usuarios, ciudadanos y grupos de interés a través de los diferentes canales disponibles.</t>
  </si>
  <si>
    <t>https://www.cundinamarca.gov.co/dependencias/secasuntosinternacionales/informacion-de-interes/preguntas-frecuentes</t>
  </si>
  <si>
    <t xml:space="preserve">Se publica información de interes, portafolio de servicios de la secretaria de Asuntos Internacionales para consulta de los  usuarios. </t>
  </si>
  <si>
    <t>https://www.cundinamarca.gov.co/dependencias/secasuntosinternacionales/oferta-institucional/portafolio-de-servicios</t>
  </si>
  <si>
    <t xml:space="preserve">1.Mesas de trabajo (Acta 09/08/2022- punto No.4): Actualización manual de Defensa Judicial Dto.427 de 2015, con la firma Pabón abogados &amp; asociados S.A.S: la Directora de Defensa Judicial y Extrajudicial, solicita apoyo de la firma Pabón Abogados y Asociados en la elaboración del capítulo relacionado con los aspectos sustanciales y procesales de la defensa judicial. Este borrador deberá entregarse para el día 9 de septiembre de 2022, letra Arial No. 12. Par el efecto se remitirá el Manual de Defensa vigente como una guía para la elaboración del nuevo documento.
2. Mesas de trabajo (Acta 10/08/202):  Actualización manual de Defensa Judicial Dto.427 de 2015, con el Dr. José María de Brigard Arango, la Directora de Defensa Judicial y Extrajudicial, solicita desarrollar un acápite donde se evidencie la posición judicial y jurisprudencial de los temas relacionados con los procesos interpuestos contra el Departamento de Cundinamarca, por actuaciones de la Secretaría de Hacienda. Ello para dejar plasmada la posición de la entidad frente a dichos asuntos. Este borrador deberá entregarse para el día 2 de septiembre de 2022, letra Arial No. 12. Este documento se construirá con la información que la Dirección remitirá al contratista, el día 16 de agosto de 2022. (relación de procesos Secretaría de Hacienda).
3. Mesas de trabajo (Acta 23/08/2022- punto No.7): Actualización manual de Defensa Judicial Dto.427 de 2015, con la firma externa Perilla &amp; León abogados asociados S.A.S, que se compromete a desarrollar un acápite donde se evidencie la posición judicial y jurisprudencial de los temas relacionados con los procesos interpuestos contra el Departamento de Cundinamarca, en el materia laboral. Ello para dejar plasmada la posición de la entidad frente a dichos asuntos, el cual formará parte de la actualización del Manual de Defensa Judicial de la entidad.
Este borrador deberá entregarse para el día 16 de septiembre de 2022, letra Arial No. 12. 
</t>
  </si>
  <si>
    <t>https://drive.google.com/drive/folders/1rpivXvOsXlqoenKrsHcKS3w7XH1Gj6Yp</t>
  </si>
  <si>
    <t>1. Mejoramiento de la infraestructura tecnológica del Portal Web Corporativo; Con el fin de brindar un servicio continuo para garantizar el acceso a la información a la ciudadanía dentro del Portal Web, se realiza actividad de cambio de la infraestructura tecnológica, la cual permite garantizar un funcionamiento de la plataforma web 24/7 durante todo el año, con una métrica de esperada de calidad del 99.9% de operación.
2. Se realiza actualización de componentes y plantillas de contenido para ajustar la presentación visual de la sección de rendición de cuentas 2022, con la finalidad de ajustarse al diseño presentado por la Secretaría de Planeación.
3. Se realiza la actualización de información para ampliar los ítem que son requeridos dentro de la Matriz ITA 
4. Se realizan soportes técnicos para la actualización de información dentro de las secciones principales del Portal Web Corporativo, las cuales son recibidas a solicitud de administradores de Contenido y la Gerencia de Buen Gobierno vía correo electrónico o el canal de respuesta inmediata del Grupo de WhatsApp.</t>
  </si>
  <si>
    <t xml:space="preserve">https://drive.google.com/drive/folders/1d7rP9N71rwmXbPnryKtu-HsAUlmAU8zn?usp=sharing </t>
  </si>
  <si>
    <t xml:space="preserve">1. Se emite la Circular 002 de la Jefatura de Gabinete y Buen Gobierno, instando a dar cumplimiento a esta actividad por parte de los administradores de contenido de las secretarías y quienes proveen la información. </t>
  </si>
  <si>
    <t xml:space="preserve">https://drive.google.com/drive/folders/12QSRSFp4B0SyypUFgKfkgG36aNyNEotD?usp=sharing </t>
  </si>
  <si>
    <t xml:space="preserve">Hasta el 30 de agosto de 2022 la PGN emitió la Directiva 014 de 2022 donde indica la fecha de reporte del ITA del 1 al 30 de septiembre (se anexa en el drive)
Se realizaron de manera preparatoria: 
1. Integración de trámites al Portal Único del Estado Colombiano: Se realiza 2 (dos) acompañamiento a la Secretaría de Hacienda con La Agencia Nacional Digital para la integración del trámite de impuesto de inmobiliario al portal Único Gov.co. Se adjuntan las actas de las reuniones. Se tiene previsto realizar una última reunión para validar un cambio de seguridad de la aplicación para aprobación de integración.
2. Seguimiento publicación de información. Se realiza reporte de seguimiento a la publicación de información en los micrositios y se envía a los administradores Para que realicen la consecución y publicación de información faltante. Revisión: 23 Micrositios
3. Directorio de información de servidores públicos empleados y contratistas SIGEP de la Planta Docente del Departamento. Se realiza seguimiento a la publicación de directorios de funcionarios y se comunica a la secretaría de Educación la actualización de la información para la sección de Transparencia. 
4. Envío de lineamientos y guías de cumplimiento normativo para Ventanilla Única Gobernación. Se remiten lineamientos de cumplimiento normativo de transparencia y acceso a la información a administrador de secretaría general y al proyecto de ventanilla única para su cumplimiento y adecuaciones necesarias.
5. Se diseña un tema y plantillas de contenido para la puesta en marcha del portal de niños, niñas, jóvenes y adolescentes.
6. Se realiza seguimiento a la publicación de los trámites y servicios de la secretaría de educación y se evidencia que en algunos se encuentra la información desactualizada dentro de la plataforma SUIT, también se recomienda una asistencia técnica para guiar el proceso de integración de los mismos a el portal único del estado Colombiano.
7. Se crea instrumento de diagnóstico en Excel para el anexo de Seguridad de la Resolución 1519 del 2020 de MINTIC, con el fin de ser aplicado al interior de la secretaría TIC.
</t>
  </si>
  <si>
    <t xml:space="preserve">Documentación https://drive.google.com/drive/folders/1Cc_IRlD7ga1a_6_EOayV8tVmqSqAueVa?usp=sharing 
Link planta docente: https://www.cundinamarca.gov.co/gobernacion/Informacion-institucional/directorio-de-servidores-publicos-empleados-o-contratistas </t>
  </si>
  <si>
    <t>En proceso de construcción módulos virutales, en conjunto con la Dirección de Gobierno Digital</t>
  </si>
  <si>
    <t xml:space="preserve">https://drive.google.com/drive/folders/1V5pJd8xxezdUhusaRuE-f8heCu-4hw8p?usp=sharing </t>
  </si>
  <si>
    <t xml:space="preserve">https://drive.google.com/drive/folders/1spt-EXX_Yx_Wzsem-HMSTjwUwAoF0RQU?usp=sharing </t>
  </si>
  <si>
    <t>En el segundo cuatrimestre se realizaron 16 capacitaciones a entidades del nivel central  y descentralizado de la Gobernación en los tiempos establecidos para dar respuesta a las PQRSDF de acuerdo con los términos establecidos por la Ley 1755 de 2015. (Secretaria General)</t>
  </si>
  <si>
    <t>La Gerencia de Buen Gobierno informa que está en proceso de construcción módulos virutales, en conjunto con la Dirección de Gobierno Digital</t>
  </si>
  <si>
    <t>Se han realizado mesas de trabajo del Subcomité de Atención al Ciudadano y Canal de Denuncias para avanzar en la estrategia, a partir de las mejoras técnicas en el canal y el informe remitido por la OCID.</t>
  </si>
  <si>
    <t xml:space="preserve">https://we.tl/t-wobNutyoKV </t>
  </si>
  <si>
    <t xml:space="preserve">Se convoca al primer comité para el 27 abril pero se modifica y se hace efectiv a el 11 de mayo. Igualmente se convocan y realizan los subcomités aprobados el 11 de mayo. </t>
  </si>
  <si>
    <t>https://drive.google.com/drive/folders/1gjq_SALEdAIkpKBi-rSe49LDK0VhGPKe?usp=sharing
https://isolucion.cundinamarca.gov.co/Isolucion/Documentacion/frmActas.aspx?CodActa=MzkwMg==&amp;Ver=MQ==&amp;Crear=MQ==&amp;Sucursal=NA==&amp;NivelGlobal=MA==</t>
  </si>
  <si>
    <t xml:space="preserve">Se diseñó y publicó una nueva guía para la administración de riesgos de corrupción y fraude y formato. Se solicitó la publicación del mapa de riesgos en el menú de transparencia. </t>
  </si>
  <si>
    <t xml:space="preserve">https://drive.google.com/file/d/1-cj4z9PhrpqJWqwZ3_TeP56n4yhBPouN/view?usp=sharing 
En isolucion
Guía: https://isolucion.cundinamarca.gov.co/Isolucion/Administracion/frmFrameSet.aspx?Ruta=Li4vRnJhbWVTZXRBcnRpY3Vsby5hc3A/UGFnaW5hPUJhbmNvQ29ub2NpbWllbnRvNEN1bmRpbmFtYXJjYS80LzQ3NTk2MGUyNjQyZTRmZjg4ZDM1NjE0YTE2M2Y1MGI4LzQ3NTk2MGUyNjQyZTRmZjg4ZDM1NjE0YTE2M2Y1MGI4LmFzcCZJREFSVElDVUxPPTIyNTY3
Formato: https://isolucion.cundinamarca.gov.co/Isolucion/Administracion/frmFrameSet.aspx?Ruta=Li4vRnJhbWVTZXRBcnRpY3Vsby5hc3A/UGFnaW5hPUJhbmNvQ29ub2NpbWllbnRvNEN1bmRpbmFtYXJjYS85LzlkNjdhYjJiYTJhZjQ1Mzk5OWJkMjZlZmQ2YzUxZTNlLzlkNjdhYjJiYTJhZjQ1Mzk5OWJkMjZlZmQ2YzUxZTNlLmFzcCZJREFSVElDVUxPPTIyNTEw
Portal web: 
Guía: https://www.cundinamarca.gov.co/wcm/connect/df6113f6-6c95-48b6-bd68-84749c8bbfde/Gu%C3%ADa+para+la+Administraci%C3%B3n+de+Riesgos+de+Corrupci%C3%B3n+y+Fraude+de+la+Gobernaci%C3%B3n+de+Cundinamarca.pdf?MOD=AJPERES&amp;CVID=o7-xhDn
</t>
  </si>
  <si>
    <t xml:space="preserve">Se realizó un evento Dínamo de socialización de la Guía y el Mapa de Riesgos de Corrupción y Fraude el 22 de julio y un evento sobre Prevención de los Riesgos de Corrupción basado en la Política y guía de riesgos de corrupción y fraude el 29 de julio, organizado por la Oficina de Control Interno y realizado por la Gerencia de Buen Gobierno
</t>
  </si>
  <si>
    <t>https://drive.google.com/drive/folders/1WGx0unAjKqV7SorJ-oyqjs4jqxELL5Vn?usp=sharing</t>
  </si>
  <si>
    <t>Reportado en el periodo anterior. Quedó publicada la actualización en Isolucion y en el portal web de la gobernación (transparencia y PAAC actualizado agosto)</t>
  </si>
  <si>
    <t xml:space="preserve">iSOLUCION: https://isolucion.cundinamarca.gov.co/Isolucion/Administracion/frmFrameSet.aspx?Ruta=fi9CYW5jb0Nvbm9jaW1pZW50bzRDdW5kaW5hbWFyY2EvMS8xZmEzZmExZTA5ZTY0MjU2ODk4OGM0ZmY4NjEzYzY1ZS8xZmEzZmExZTA5ZTY0MjU2ODk4OGM0ZmY4NjEzYzY1ZS5hc3A=&amp;debug=yes
Portal menú transparencia: https://www.cundinamarca.gov.co/transparencia/informacion-adicional/mapa-de-riesgos-de-corrupcion 
PAAC portal web: https://www.cundinamarca.gov.co/wcm/connect/a0f35eb5-5f7b-4cb1-8e8f-9605ed2b5203/Plan+de+Anticorrupcion+y+Atencio%CC%81n+al+ciudadano+%28+actualizacio%CC%81n+del+Mapa+de+Riesgos+de+Corrupcio%CC%81n%29+ACTUALIZADO+Agosto+05+2022+%281%29.xlsx?MOD=AJPERES&amp;CONVERT_TO=url&amp;CACHEID=ROOTWORKSPACE-a0f35eb5-5f7b-4cb1-8e8f-9605ed2b5203-obMf5kK </t>
  </si>
  <si>
    <t>Se realizó un evento Dínamo de socialización de la Guía y el Mapa de Riesgos de Corrupción y Fraude el 22 de julio y un evento sobre Prevención de los Riesgos de Corrupción basado en la Política y guía de riesgos de corrupción y fraude el 29 de julio, organizado por la Oficina de Control Interno y realizado por la Gerencia de Buen Gobierno</t>
  </si>
  <si>
    <t>https://drive.google.com/drive/folders/1nqyTJJGh5Dbul41_6SO1sjsykq4D74J9?usp=sharing</t>
  </si>
  <si>
    <t>Publicado en Isolucion, portal web menú de transparencia y dentro del PAAC 2022 actualizado agosto. Para lo anterior, se elevó solicitud a los responsables de cada publicación en isolucion y menú de transparencia del portal web</t>
  </si>
  <si>
    <t xml:space="preserve">https://drive.google.com/file/d/1-cj4z9PhrpqJWqwZ3_TeP56n4yhBPouN/view?usp=sharing
iSOLUCION: https://isolucion.cundinamarca.gov.co/Isolucion/Administracion/frmFrameSet.aspx?Ruta=fi9CYW5jb0Nvbm9jaW1pZW50bzRDdW5kaW5hbWFyY2EvMS8xZmEzZmExZTA5ZTY0MjU2ODk4OGM0ZmY4NjEzYzY1ZS8xZmEzZmExZTA5ZTY0MjU2ODk4OGM0ZmY4NjEzYzY1ZS5hc3A=&amp;debug=yes 
Portal menú transparencia:  https://www.cundinamarca.gov.co/transparencia/informacion-adicional/mapa-de-riesgos-de-corrupcion 
PAAC portal web: https://www.cundinamarca.gov.co/wcm/connect/a0f35eb5-5f7b-4cb1-8e8f-9605ed2b5203/Plan+de+Anticorrupcion+y+Atencio%CC%81n+al+ciudadano+%28+actualizacio%CC%81n+del+Mapa+de+Riesgos+de+Corrupcio%CC%81n%29+ACTUALIZADO+Agosto+05+2022+%281%29.xlsx?MOD=AJPERES&amp;CONVERT_TO=url&amp;CACHEID=ROOTWORKSPACE-a0f35eb5-5f7b-4cb1-8e8f-9605ed2b5203-obMf5kK </t>
  </si>
  <si>
    <t>Se remitió a todos los servidores y en redes se publicaron los eventos de socialización y se divulgó el enlace para la consulta del MRC y la Guía de Riesgos de corrupción y fraude en el menú de transparencia</t>
  </si>
  <si>
    <t xml:space="preserve">https://drive.google.com/drive/folders/1Q2M96HjGzPs1Ogk-YDLEI9Z4H6doNTCx?usp=sharing </t>
  </si>
  <si>
    <t>Por parte de los Líderes de Procesos y sus equipos de mejoramiento se elaboraron y cargaron en Plataforma Isolución los Planes de Riesgos de Corrupción. Igualmente, se dio inicio al cumplimiento de los planes de mejoramiento incluidos y se cargaron evidencias  con cobertura de aproximadamente el 85%. Por su parte la Gerencia de Buen Gobierno realizó seguimiento a todo el proceso hasta el último día de corte del segundo cuatrimestre 2022 del monitoreo PAAC. En documento pdf se anexa evidencia adicional al seguimiento en Isolución</t>
  </si>
  <si>
    <t xml:space="preserve">https://isolucion.cundinamarca.gov.co/Isolucion/PaginaLogin.aspx </t>
  </si>
  <si>
    <t xml:space="preserve">Como indicó la Gerencia en las socializaciones realizadas del MRC, el primer "Informe de desempeño trimestral con el monitoreo a los riesgos y la efectividad de los controles" lo realizará Gerencia analizando la ejecución de los controles y su diseño final, con corte a 31 de julio de 2022 y así mismo se informó a los equipos de mejoramiento en correo del 3 de agosto de 2022. </t>
  </si>
  <si>
    <t xml:space="preserve">https://drive.google.com/drive/folders/1L_D8rnj39V-FikF45zQZsvHLyQzYjmV8?usp=sharing </t>
  </si>
  <si>
    <t xml:space="preserve">https://isolucion.cundinamarca.gov.co/Isolucion/Documentacion/frmListadoTematico.aspx </t>
  </si>
  <si>
    <t>El primer monitoreo lo realiza la Gerencia de Buen Gobierno para este seguimiento del segundo cuatrimestre del PAAC 2022. No hubo notificaciones de los líderes de procesos sobre riesgos emergentes, ni existen novedades en el informe de desempeño realizado por la Gerencia que dé lugar a riesgos emergentes.</t>
  </si>
  <si>
    <t>Se han recibido en la gerencia de buen gobierno solicitudes de actualización de algunos riesgos, especialmente en entidades donde no actualizaron con corte al 7 de julio, pero remitidos en el mes de agosto. Se encuentran en revisión para ser actualizados en el mes de septiembre de 2022</t>
  </si>
  <si>
    <t xml:space="preserve">https://drive.google.com/drive/folders/1ODEyHaN5mTo6UrB82OrR9Yq9T53RxUKY?usp=sharing </t>
  </si>
  <si>
    <t>Entre el 1 de mayo de 2022 y el 30 agosto se revisaron 298 procesos contractuales radicados en la dirección de contratación</t>
  </si>
  <si>
    <t>El manual de contratación se encuentra en verificacion normativa sobre el mismo borrador entregado en el primer cuatrimestre</t>
  </si>
  <si>
    <t>Durante el segundo cuatrimestre se han rendido 16175 Informes de supervisión de un total de 4051 contratos.</t>
  </si>
  <si>
    <t>No reporta avance</t>
  </si>
  <si>
    <t>Reportado en el periodo anterior.  En el enlace, dirigirse a la carpeta Contexto estratégico y partes intersadas / Contexto Estratégico 2022
Actividad cumplida al 100%</t>
  </si>
  <si>
    <t>Avtividad cumplida al 100%</t>
  </si>
  <si>
    <t>N.A.</t>
  </si>
  <si>
    <t>VERIFICADO</t>
  </si>
  <si>
    <t>Actividad cumplida al 100%</t>
  </si>
  <si>
    <t xml:space="preserve">Se realizó capacitación para gestión del SECOP II de los procesos contractuales
</t>
  </si>
  <si>
    <t>En la actualidad la totalidad de los trámites y OPAS de la Gobernación de Cundinamarca se encuentran reportados en SUIT</t>
  </si>
  <si>
    <t>https://drive.google.com/drive/folders/1SLGG0JCXmvHU_9WV1KboSbAV8MAzVR2o</t>
  </si>
  <si>
    <t xml:space="preserve">Se Implementó del plan de formación con la participación de 466 personas en el año 2021 y 2023 en el 2022
La secretaria Jurídica - Dirección de Contratación de la Gobernación de Cundinamarca realizó con fecha de corte al 30 de junio de 2022, la validación de las capacitaciones realizadas en la vigencia fiscal 2022. 
De la información analizada se observa lo siguiente: 
En la vigencia 2022 en las diferentes jornadas de capacitación de manera virtual ofertadas por la Secretaria Jurídica asistieron 3080 personas
En la vigencia 2022 en las diferentes jornadas de capacitación de manera virtual ofertadas por la Secretaria Jurídica se observa que un gran porcentaje de participación se centra en la supervisión de los contratos por medio de la herramienta de SUPERVISA
En la vigencia 2022 en las diferentes jornadas de capacitación de manera virtual ofertadas por la Secretaria Jurídica se observa que un gran porcentaje de participación se centra en la supervisión de los contratos por medio de la herramienta de SUPERVISA
En la vigencia 2022 en las 5 jornadas de capacitación de forma personalizada asistieron 64 personas y en las 14 jornadas de capacitación de forma virtual asistieron 3080, es decir para las 19 jornadas de capacitación ofertadas la asistencia fue de 3144 personas
 </t>
  </si>
  <si>
    <t>NO REPORTA AVANCES</t>
  </si>
  <si>
    <t xml:space="preserve">El análisis de y recomendaciones de la encuesta de satisfacción se realzá una vez terminado el desarrollo de la estrategia, sin embargo, a través del tablero de control es posible conocer los resultados a las preguntas e identificar aspectos relevantes.
</t>
  </si>
  <si>
    <r>
      <rPr>
        <b/>
        <sz val="10"/>
        <rFont val="Arial"/>
        <family val="2"/>
      </rPr>
      <t>Tablero de resultados encuesta:</t>
    </r>
    <r>
      <rPr>
        <sz val="10"/>
        <rFont val="Arial"/>
        <family val="2"/>
      </rPr>
      <t xml:space="preserve">
https://www.arcgis.com/apps/dashboards/039e2fb886304dc1af5cc9cf22d7d6da</t>
    </r>
  </si>
  <si>
    <t>Los resultados se publicaran en Diciembre, una vez termine la implementación de la estrategia y el informe sea aprobado por el Comité de Rendición de Cuentas.</t>
  </si>
  <si>
    <t>Se dio respuestas a las inquietudes recibidas a través del buzón de participación y se enviaron por correo electrónico.</t>
  </si>
  <si>
    <r>
      <rPr>
        <b/>
        <sz val="10"/>
        <rFont val="Arial"/>
        <family val="2"/>
      </rPr>
      <t>Drive con respuestas y correos electrónicos de soporte:</t>
    </r>
    <r>
      <rPr>
        <sz val="10"/>
        <rFont val="Arial"/>
        <family val="2"/>
      </rPr>
      <t xml:space="preserve">
https://drive.google.com/drive/folders/1Zh95w9ZvkvhRCW-rM9W34jbPaqShuY5M?usp=sharing</t>
    </r>
  </si>
  <si>
    <t>Las pregutnas y respuestas de los diálogos han sido publicadas mensualmente en la página Web.Se incluyen preguntas de Abril. Mayo, Junio y Julio.</t>
  </si>
  <si>
    <r>
      <rPr>
        <b/>
        <sz val="10"/>
        <rFont val="Arial"/>
        <family val="2"/>
      </rPr>
      <t xml:space="preserve">Drive con soporte de publicación y adjuntos. </t>
    </r>
    <r>
      <rPr>
        <sz val="10"/>
        <rFont val="Arial"/>
        <family val="2"/>
      </rPr>
      <t xml:space="preserve">
https://drive.google.com/drive/folders/1ieST3a_V97OPlKfDi8mtVnr1CY5Ha1lH?usp=sharing
</t>
    </r>
    <r>
      <rPr>
        <b/>
        <sz val="10"/>
        <rFont val="Arial"/>
        <family val="2"/>
      </rPr>
      <t xml:space="preserve">
Preguntas publicadas en Página Web:
</t>
    </r>
    <r>
      <rPr>
        <sz val="10"/>
        <rFont val="Arial"/>
        <family val="2"/>
      </rPr>
      <t>https://www.cundinamarca.gov.co/dependencias/secplaneacion/rendicion-de-cuentas/vigencia-2022/preguntas-y-respuestas</t>
    </r>
  </si>
  <si>
    <t xml:space="preserve">La encuesta de satisfacción se ha aplicado en todos los 17 eventos de diálogo.
Link encuesta: 
https://arcg.is/0iOfeT </t>
  </si>
  <si>
    <r>
      <rPr>
        <b/>
        <sz val="10"/>
        <rFont val="Arial"/>
        <family val="2"/>
      </rPr>
      <t>Tablero de resultados encuesta:</t>
    </r>
    <r>
      <rPr>
        <sz val="10"/>
        <rFont val="Arial"/>
        <family val="2"/>
      </rPr>
      <t xml:space="preserve">
https://www.arcgis.com/apps/dashboards/039e2fb886304dc1af5cc9cf22d7d6da
</t>
    </r>
    <r>
      <rPr>
        <b/>
        <sz val="10"/>
        <rFont val="Arial"/>
        <family val="2"/>
      </rPr>
      <t>Tabulación Encuestas Realizadas:</t>
    </r>
    <r>
      <rPr>
        <sz val="10"/>
        <rFont val="Arial"/>
        <family val="2"/>
      </rPr>
      <t xml:space="preserve">
https://drive.google.com/drive/folders/1haYXybBypjaNq1rSrMk8cfZrIH8qXg-B?usp=sharing</t>
    </r>
  </si>
  <si>
    <t>Se realizó mesa de trabajo con integrantes del Nodo y se acordó fecha del evento.</t>
  </si>
  <si>
    <t>El 24 de agosto se realizó el diálogo de Rendición de Cuentas sobre las inversiones con cargo al Sistema General de Regalías, se realizó en el municipio de Útica. El evento fue presencial, con transmisión por redes sociales y Sala de Video Tic.</t>
  </si>
  <si>
    <r>
      <rPr>
        <b/>
        <sz val="10"/>
        <rFont val="Arial"/>
        <family val="2"/>
      </rPr>
      <t>Drive con listados de assitencia e informe del evento</t>
    </r>
    <r>
      <rPr>
        <sz val="10"/>
        <rFont val="Arial"/>
        <family val="2"/>
      </rPr>
      <t xml:space="preserve">.
https://drive.google.com/drive/folders/1u0BjlRjelT37cvSlvTn4QzsLvquvwVte?usp=sharing
</t>
    </r>
    <r>
      <rPr>
        <b/>
        <sz val="10"/>
        <rFont val="Arial"/>
        <family val="2"/>
      </rPr>
      <t>Video del evento disponible en:</t>
    </r>
    <r>
      <rPr>
        <sz val="10"/>
        <rFont val="Arial"/>
        <family val="2"/>
      </rPr>
      <t xml:space="preserve">
https://www.facebook.com/CundinamarcaGob/videos/rendici%C3%B3n-de-cuentas-regal%C3%ADas-%C3%BAtica/762738158149626</t>
    </r>
  </si>
  <si>
    <t xml:space="preserve">De manera conjunta con la Secretaría de Prensa se diseñó el boletín trimestral y se publicó en la página Web de rendición de cuentas el 30 de junio de 2022. El boletín fue compartido por correo electrónico a todos los periodistas registrados del departamento, así como al grupo de WhatsApp de periodistas. </t>
  </si>
  <si>
    <r>
      <rPr>
        <b/>
        <sz val="10"/>
        <rFont val="Arial"/>
        <family val="2"/>
      </rPr>
      <t xml:space="preserve">Drive con boletín y Difusión correo electrónico:
</t>
    </r>
    <r>
      <rPr>
        <sz val="10"/>
        <rFont val="Arial"/>
        <family val="2"/>
      </rPr>
      <t xml:space="preserve">https://drive.google.com/drive/folders/19ODk1lBuqTCc9lw1oJIrFnpLS3fvC6sN?usp=sharing
</t>
    </r>
    <r>
      <rPr>
        <b/>
        <sz val="10"/>
        <rFont val="Arial"/>
        <family val="2"/>
      </rPr>
      <t xml:space="preserve">
Boletín Publicado en Página Web:
</t>
    </r>
    <r>
      <rPr>
        <sz val="10"/>
        <rFont val="Arial"/>
        <family val="2"/>
      </rPr>
      <t>https://www.cundinamarca.gov.co/dependencias/secplaneacion/rendicion-de-cuentas/vigencia-2022/documentos-boletin-informativo</t>
    </r>
  </si>
  <si>
    <t>Se realizaron 16 diálogo radiales en el cuatrimestre, así:
05 de Mayo de 2022	Alta Consejeria para la Felicidad
 12 de Mayo de 2022	Secretaría de las TIC 
19 de Mayo de 2022	IDECUT 
26 de Mayo de 2022	Secretaría de Gobierno
09 de Junio de 2022	Secretaría del Ambiente 
16 de Junio de 2022	Beneficencia de Cundinamarca
 21 de Junio de 2022	Secretaría de la Función Pública
 30 de Junio de 2022	IDACO 
07 de Julio de 2022	UAEGRD 
14 de Julio de 2022	Secretaría General
 21 de Julio de 2022	ICCU
 28 de Julio de 2022	Secretaría Jurídica
 04 de agosto de 2022	Corporación Social de Cundinamarca 
11 de agosto de 2022	INDEPORTES 
18 de agosto de 2022	Secretaría de Prensa y Comunicaciones
 25 de agosto de 2022	Secretaría de Educación</t>
  </si>
  <si>
    <r>
      <rPr>
        <b/>
        <sz val="10"/>
        <rFont val="Arial"/>
        <family val="2"/>
      </rPr>
      <t>Certificaciones radiales:</t>
    </r>
    <r>
      <rPr>
        <sz val="10"/>
        <rFont val="Arial"/>
        <family val="2"/>
      </rPr>
      <t xml:space="preserve">
https://drive.google.com/drive/folders/1rUmzFAaULzvdx3Nmh2JunziDKYb883GH?usp=sharing
Links de Transmisiones de Facebook:
https://www.facebook.com/CundiGob/videos/398152861966197
/https://www.facebook.com/ElDoradoRadio.Co/videos/el-dorado-radio/760462548658575/
https://www.facebook.com/ElDoradoRadio.Co/videos/el-dorado-radio/370121901842280/
https://www.facebook.com/ElDoradoRadio.Co/videos/el-dorado-radio-rendimoscuentas/1418464291934895/
https://www.facebook.com/ElDoradoRadio.Co/videos/el-dorado-radio/413190724030663/
https://www.facebook.com/ElDoradoRadio.Co/videos/el-dorado-radio/374657514648838/
https://www.facebook.com/CundinamarcaGob/videos/el-dorado-radio/343286527986092/
https://www.facebook.com/CundinamarcaGob/videos/el-dorado-radio/480724013813301/
https://www.facebook.com/ElDoradoRadio.Co/videos/el-dorado-radio/602188404655524/
https://www.facebook.com/CundinamarcaGob/videos/rendici%C3%B3n-de-cuentas-sec-general/5411305295559323
https://www.facebook.com/CundinamarcaGob/videos/rendici%C3%B3n-de-cuentas-iccu/583806159950307
/https://www.facebook.com/CundinamarcaGob/videos/434186858595883
https://www.facebook.com/CundinamarcaGob/videos/1035696580418534
https://www.facebook.com/CundinamarcaGob/videos/587052879712900
https://www.facebook.com/CundinamarcaGob/videos/810810413421703https://www.facebook.com/CundinamarcaGob/videos/495442858990249
</t>
    </r>
  </si>
  <si>
    <t>Documento informe publicado</t>
  </si>
  <si>
    <t>NO REPORTA AVANCE</t>
  </si>
  <si>
    <t>Durante la creación del nuevo plan de bienestar 2022 se genera la nueva estrategia de apropiación 2022</t>
  </si>
  <si>
    <t>Se crea Grupo de WHATSAPP  con el fin de tener comunicación continua directamente con los agentes de valor</t>
  </si>
  <si>
    <t>Se realizo lanzamiento al grupo de agentes de valor donde un delegado por Secretaria realizo juramento en el cual el y su grupo (secretaria) apropiaria con responsabilidad su respectivo valor.</t>
  </si>
  <si>
    <t xml:space="preserve">Para los meses de mayo junio - julio y agosto se realizo la correspondiente apropiación de los valores de Diligencia-Felicidad- Justicia-Honestidad </t>
  </si>
  <si>
    <t>Se realizó la primera feria de valor con el Codigro de integridad para esta feria el pasado 29 de junio se unieron los valores de diligencia- felicidad- justicia y Compromiso.</t>
  </si>
  <si>
    <t>Informes de apropiación para los meses de mayo- junio- julio-agosto</t>
  </si>
  <si>
    <t>Se aneza cronograma de bienestar 2022 en el cual se podra evidenciar el programa propuesto de apropiacion(Evidencia Cronograma 2022)
https://drive.google.com/drive/folders/1HmbBKkSajMr0Z45ifSujTun9WE9zAg3h</t>
  </si>
  <si>
    <t>fotografia evidencia N 2
https://drive.google.com/drive/folders/1fIg9XmHoxDKuOqh_Wb4S_LWt-XwAy2-x</t>
  </si>
  <si>
    <t>https://drive.google.com/drive/folders/1fwlppPRQ1Isow_fZWHbCV0gVc1yvEDZ1</t>
  </si>
  <si>
    <t>https://drive.google.com/drive/folders/1IFop7k-iFe2XqUTOGxL3a0rg56MYSxn7</t>
  </si>
  <si>
    <t>https://drive.google.com/drive/folders/1eyqwvwXtA95ofA4z5SvsSWPlCeOp2baA</t>
  </si>
  <si>
    <t>Anexo de 3 informes uno por los meses anteriormente nombrados quedando pendiente el mes de agosto que se encuentra en ejecución.
https://drive.google.com/drive/folders/1LWgtt7sAKsO2oktT6SGeqmgQ3_dF6sYY</t>
  </si>
  <si>
    <t>se anexa informe de capacitacion
https://drive.google.com/drive/folders/1pZDjtC80VAqU_BL7JZpMxAbFcaALoSkv</t>
  </si>
  <si>
    <t>se anexan listados de asistencia
https://drive.google.com/drive/folders/1pZDjtC80VAqU_BL7JZpMxAbFcaALoSkv</t>
  </si>
  <si>
    <r>
      <t>Se anexan</t>
    </r>
    <r>
      <rPr>
        <sz val="14"/>
        <color rgb="FFFF0000"/>
        <rFont val="Arial"/>
        <family val="2"/>
      </rPr>
      <t xml:space="preserve"> </t>
    </r>
    <r>
      <rPr>
        <sz val="14"/>
        <color theme="1"/>
        <rFont val="Arial"/>
        <family val="2"/>
      </rPr>
      <t>conceptos y cuadro soporte
https://drive.google.com/drive/folders/1pZDjtC80VAqU_BL7JZpMxAbFcaALoSkv</t>
    </r>
  </si>
  <si>
    <t>se anexa borrador del manual de contratación
https://drive.google.com/drive/folders/1pZDjtC80VAqU_BL7JZpMxAbFcaALoSkv</t>
  </si>
  <si>
    <t>Se anexa informe de Supervisa 
https://drive.google.com/drive/folders/1pZDjtC80VAqU_BL7JZpMxAbFcaALoSkv</t>
  </si>
  <si>
    <t>En la actualidad se está en el proceso de cargue de las actividades</t>
  </si>
  <si>
    <t>La OCI puede verificar directamente en Isolución el avance de esta actividad</t>
  </si>
  <si>
    <t>De acuerdo con el contrato  SG-CDCTI-578-2021 se realiza seguimiento a (5) actividades generales del proyecto: gestión del proyecto, alistamiento, revisión procesos de ventanilla única, servicios de actualización Módulo PQRSDF, servicio de soporte y mantenimiento sobre Bizagi, HCL Portal y ePx hasta el cierre del proyecto. Como primera medida se muestra que la gestión del proyecto se ha cumplido en un 61% puesto que el seguimiento a la ejecución del proyecto se reporta con el 71%, teniendo en cuenta que el contrato finaliza el 03 de septiembre del 2022, se presenta informe de seguimiento y resultados con corte a la fecha.</t>
  </si>
  <si>
    <t>Se realizó una estrategia de sensibilización a los integrantes de las instancias del CODPES para aportar a la consolidación del informe general. Se promueve la activación del Subcomité de Análisis de Información y Análisis de Gasto Público Social para trazar los parámetros del informe a publicar. Se realiza la primera propuesta  a secretaría de planeación de metas e indicadores que hacen parte del informe de rendición de cuentas.</t>
  </si>
  <si>
    <t>https://drive.google.com/drive/folders/1LEdtl754W7On2ku3u6Nd4lPjYkmjAtiT</t>
  </si>
  <si>
    <t>Se gestiona una encuesta virtual para conocer preguntas y aportes al proceso de rendición de cuentas de infancia, se dispone de un informe consolidado de 402 registros los cuales serán remitidos s las dependencias pertinentes para que se les de respuesta.</t>
  </si>
  <si>
    <t>https://drive.google.com/drive/folders/1afxLW7ecvTvaSZCmrlKXCgvvLzbt7g9S</t>
  </si>
  <si>
    <t>Se realizó sesión del subcomité de logística y diálogo ciudadano  en el mes de abril. Para segunda sesión se planeó convocatroria la cual se realizará el próximo 07 de septiembre y en la cual se establecerán los parámetros para la realización de la audiencia de rendición de cuentas.</t>
  </si>
  <si>
    <t>https://drive.google.com/drive/folders/1CaH9SPHe-uN_j5CiJF01mZO64XPDeKCA</t>
  </si>
  <si>
    <t>SEGUIMIENTO OCI - VIGENCIA 2022</t>
  </si>
  <si>
    <t>Porcentaje de Avance PRIMER CUATRIMESTRE - 2022 (a abril 30)</t>
  </si>
  <si>
    <t>Porcentaje de Avance SEGUNDO CUATRIMESTRE - 2022 (a agosto 31)</t>
  </si>
  <si>
    <t>Porcentaje de Avance TERCER CUATRIMESTRE - 2022 (a Diciembre 31)</t>
  </si>
  <si>
    <t>Porcentaje
 ACUMULADO - AÑO 2022</t>
  </si>
  <si>
    <t>No se aportan evidencias</t>
  </si>
  <si>
    <t>AVANCES</t>
  </si>
  <si>
    <t>SEGUNDO Seguimiento OCI - 2022</t>
  </si>
  <si>
    <t>Actividad ejecutada al 100%</t>
  </si>
  <si>
    <t>No se reporta avance.</t>
  </si>
  <si>
    <t>]</t>
  </si>
  <si>
    <t>Se evidencia captura de pantalla del grupo de los agentes de valor de la Gobernación de Cundinamarca, sin embargo, no hay un acta que muestre   la socialización de la estrategia de apropiación de código de integridad con los agentes de valor.</t>
  </si>
  <si>
    <t>A través de foto adjunta, se evidencia socialización del código de integridad, valor compromiso.</t>
  </si>
  <si>
    <t xml:space="preserve">Foto de actividad realizada en la plazoleta de la Gobernación: https://drive.google.com/drive/folders/1eyqwvwXtA95ofA4z5SvsSWPlCeOp2baA </t>
  </si>
  <si>
    <t>La Secretaría adjuntó informes de los valores de:
Diligencia, Justicia, Felicidad.
Con el objetivo de apropiar desde cada Secretaría el valor del Código de Integridad correspondiente, con el fin de impactar la mayor cantidad de funcionarios y contratistas de la Gobernación De Cundinamarca, mediante actividades como ferias bimestrales que destaquen los logros obtenidos durante el mes
designado para dicha apropiación.</t>
  </si>
  <si>
    <t>Informes de los valores de:
Diligencia, Justicia, Felicidad.
https://drive.google.com/drive/folders/1LWgtt7sAKsO2oktT6SGeqmgQ3_dF6sYY</t>
  </si>
  <si>
    <t>SEGUIMIENTO Y VERIFICACIÓN OCI- SEGUNDO CUATRIMESTRE DEL 2022</t>
  </si>
  <si>
    <t>SEGUNDO Seguimiento OCI-2022</t>
  </si>
  <si>
    <t>*Micrositios de las Secretarías
*Pantallazos de correos</t>
  </si>
  <si>
    <t>Se evidencia plan de capacitación frente a temas ligados con la plataforma SECOP II, así como la lista de asistencia de los participantes de dichas capacitaciones. Así mismo, se aporta evidencias de conceptos de revisión a procesos contractuales que llevaron a cabo Secretarías del sector central de la Gobernación de Cundinamarca, y por último, se incluye matriz de seguimiento a los procesos contractuales de la entidad.</t>
  </si>
  <si>
    <t>*Lista de asistencia capacitaciones SECOP
*Matriz de seguimiento procesos contractuales</t>
  </si>
  <si>
    <t>Se evidencia matriz en Excel con trámites y OPAS de la Gobernación de Cundinamarca que se encuentran reportados en SUIT por las diferentes secretarías</t>
  </si>
  <si>
    <t>De acuerdo con las evidencias aportadas, se observa en primera medida, Circular No.002 del 22 de julio del 2022, frente a la cual se invita a las secretarías el cumplimiento de las directrices dadas anteriormente frente a la publicación de la información en la página web y micrositios, así como se convoca a una mesa de trabajo en el mes de agosto, capacitación dirigida a todos los administradores de contenido de los micrositios y a los generadores de la información que se publica. Así mismo, se evidencia correo mediante el cual se solicita a la Secretaría de Tic como líder, para que sea actualizado los banners, los link y actualización de funcionarios y contratistas.</t>
  </si>
  <si>
    <t>*Circular No.002 del 22 de julio del 2022
*Correo para actualización de banners y links</t>
  </si>
  <si>
    <t>Se evidencia soportes de capacitación realizada en julio del 2022 con la debida lista de asistencia y presentación usada en dicha capacitación. De otro lado, se observa conceptos de revisión dados por la Dirección de Contratación frente a procesos contractuales de algunas Secretarías que requirieron el apoyo.</t>
  </si>
  <si>
    <t>*Lista de asistencia capacitación
*Presentación capacitación
*Conceptos de revisión</t>
  </si>
  <si>
    <t>No se reporta evidencias que permitan observar un avance frente a la actividad propuesta.</t>
  </si>
  <si>
    <t>No se observan evidencias</t>
  </si>
  <si>
    <t xml:space="preserve">Se evidencia correo de la Gerencia de Buen Gobierno del 01 de septiembre del 2022, en la cual se socializa la Directiva No.014 del 31 de agosto del 2022 de la Procuraduría General de la Nación en la que se exhorta a los sujetos obligados de la Ley de Transparencia y Acceso a la Información Pública a diligenciar el Índice de Transparencia y Acceso a la Información Pública ITA a través del aplicativo en línea dispuesto para tal fin, con un plazo máximo al 30 de septiembre para cargar los enlaces que evidencien la publicación de información de la
matriz ITA en nuestro portal web de la Gobernación de Cundinamarca. Así mismo, se proporciona directrices para el diligenciamiento de este, por lo cual se invita a las Secretarías tener sus micrositios actualizados con la
información que corresponde a la gestión de cada entidad y a los parámetros de la Resolución 1519 de 2020, así como la sección de Transparencia en cada uno, dado que de allí se toma la información y enlaces necesarios. </t>
  </si>
  <si>
    <t>*Correo de la Gerencia de Buen Gobierno
*Directiva No.014 del 2022
*Directrices de diligenciamiento del ITA</t>
  </si>
  <si>
    <t>De acuerdo con las evidencias aportadas, se observa correo del 04 de agosto por parte de la Dirección de Gobierno Digital, en la cual se relaciona propuesta de diseño instruccional para el desarrollo de cursos
virtuales certificados. Así como borrador del diseño instruccional de los cursos virtuales como talleres prácticos relacionados con la aplicación de la Ley de Transparencia y Acceso a la Información Pública.</t>
  </si>
  <si>
    <t>*Correo del 04 de agosto del 2022
*Propuesta diseño instruccional para cursos virtuales</t>
  </si>
  <si>
    <t>De acuerdo con las evidencias aportadas, se observa correo del 04 de agosto por parte de la Dirección de Gobierno Digital, en la cual se relaciona propuesta de diseño instruccional para el desarrollo de cursos
virtuales certificados. Así como borrador del diseño instruccional de los cursos virtuales como talleres prácticos relacionados con la aplicación de la Ley de Transparencia y Acceso a la Información Pública.
De otro lado, se observa circular No. 027 del 2022, en la cual se reitera el cumplimiento de la Ley1581 de 2012, Decreto 1377 de 2013 y Decreto 363 de 2017. De la misma forma, se aporta correo de solicitud de capacitación al SIC relacionada con el tratamiento de datos personales, sin embargo, no existe soporte que permita verificar la realización de la capacitación.</t>
  </si>
  <si>
    <t>*Correo 04 de agosto del 2022
*Propuesta diseño instruccional para cursos virtuales
*Circular No. 027 del 2022
*Correo de solicitud de capacitación al SIC relacionada con el tratamiento de datos personales</t>
  </si>
  <si>
    <t>Se evidencia dentro de los soportes allegados a la Oficina de Control Interno pantallazos de la actualización de las preguntas frecuentes de la Secretaría de Hacienda, Secretaría de Planeación, Secretaría de Salud y Secretaría de Transporte y Movilidad.
De la misma forma, se observa actualización de las preguntas frecuentes con sus debidas respuestas en los micrositios de la Secretaría de Hábitat y Vivienda, Secretaría de Ambiente, Secretaría de Asuntos Internacionales y Secretaría de Integración regional, actualizándose un total de 261 preguntas frecuentes entre los meses de mayo, junio y julio.</t>
  </si>
  <si>
    <t>*Micrositios de las Secretarías
*Pantallazos de actualización de preguntas frecuentes</t>
  </si>
  <si>
    <t>Se evidencia actas de mesas de trabajo (Acta 09/08/2022- punto No.4), en la cual se solicita apoyo de la firma Pabón Abogados y Asociados en la elaboración del capítulo relacionado con los aspectos sustanciales y procesales de la defensa judicial. Así mismo, se observa acta de mesa de trabajo (Acta 10/08/202), en la cual se solicita desarrollar un acápite donde se evidencie la posición judicial y jurisprudencial de los temas relacionados con los procesos interpuestos contra el Departamento de Cundinamarca, por actuaciones de la Secretaría de Hacienda. Ello para dejar plasmada la posición de la entidad frente a dichos asuntos. Este documento se construirá con la información que la Dirección remitirá al contratista, el día 16 de agosto de 2022. (relación de procesos Secretaría de Hacienda).
Por último, se observa acta de mesa de trabajo (Acta 23/08/2022- punto No.7) se genera el compromiso de desarrollar un acápite donde se evidencie la posición judicial y jurisprudencial de los temas relacionados con los procesos interpuestos contra el Departamento de Cundinamarca, en materia laboral. Ello para dejar plasmada la posición de la entidad frente a dichos asuntos, el cual formará parte de la actualización del Manual de Defensa Judicial de la entidad.</t>
  </si>
  <si>
    <t>*Acta de mesa de trabajo del 09 de agosto
*Acta de mesa de trabajo del 10 de agosto
*Acta de mesa de trabajo del 23 de agosto</t>
  </si>
  <si>
    <t>Esta actividad fue cumplida al 100% en la verificación del primer cuatrimestre del PAAC</t>
  </si>
  <si>
    <t>Esta actividad fue cumplida en la verificación anterior</t>
  </si>
  <si>
    <t>De acuerdo con las evidencias aportadas, se observa correo del 04 de agosto por parte de la Dirección de Gobierno Digital, en la cual se relaciona propuesta de diseño instruccional para el desarrollo de cursos
virtuales certificados. Así como borrador del diseño instruccional de los cursos virtuales que se tienen previstos desarrollar.
De otro lado, se aporta actas de capacitación de presentación del protocolo en atención al usuario, PQRSDF a la Secretaría de Gobierno, Secretaría de Hábitat y Vivienda, Secretaría de Planeación, Secretaría de la Mujer, Dirección de atención al usuario, IDECUT, Alcaldía de Mosquera, Dirección de ejecuciones fiscales, Dirección de rentas y gestión tributaria, Secretaría General, Secretaría de Agricultura. Y nota en la página web sobre términos de respuesta a los derechos de petición</t>
  </si>
  <si>
    <t>*Correo del 04 de agosto
*Propuesta de diseño instruccional de cursos virtuales
*Actas de capacitación de presentación del protocolo a la Secretaría de Gobierno, Secretaría de Hábitat y Vivienda, Secretaría de Planeación, Secretaría de la Mujer, Dirección de atención al usuario, IDECUT, Alcaldía de Mosquera, Dirección de ejecuciones fiscales, Dirección de rentas y gestión tributaria, Secretaría General, Secretaría de Agricultura</t>
  </si>
  <si>
    <t>Se evidencia dentro de los soportes allegados a la Oficina de Control Interno, correo del 14 de julio de la presente vigencia de la Gerencia de Buen Gobierno convocando a las jornadas virtuales de los subcomités de trabajo del comité de transparencia establecidos en el Decreto 492 del 2021.
Así mismo, se aporta lista de asistencia de mesa de trabajo realizada el 11 de agosto del 2022 para el fortalecimiento del canal de denuncias con la presencia de Secretarías de las TICS, Secretaría General y la Oficina de Control Interno Disciplinario.</t>
  </si>
  <si>
    <t>*Correo del 14 de julio de la Gerencia de Buen Gobierno
*Lista de asistencia de mesas de trabajo del 11 de agosto</t>
  </si>
  <si>
    <t>Dentro de las evidencias aportadas, se observa, en primera medida, soportes de FUID del Despacho del Gobernador, Secretaría de Salud en las Direcciones de vigilancia y control, y subdirección de laboratorio de Salud Pública.
Respecto a la hoja de control de préstamo se aporta imágenes de algunas hojas de secretarías visitadas, sin embargo, cabe mencionar, que algunas de ellas no cuentan con el diligenciamiento completo de los datos de la hoja como la dependencia o cargo.
Por último, respecto al modelo del sistema integrado de conservación, se observa informes de avance en el SIC- plan de conservación de los meses de abril, junio, julio y agosto.</t>
  </si>
  <si>
    <t>*Fotos diligenciamiento del FUID
*Hoja de control de préstamo
*Informes de avance del SIC de los meses de abril, junio, julio y agosto.</t>
  </si>
  <si>
    <t>Se aporta dentro de las evidencias allegadas a la Oficina de Control Interno, dos (2) informes de gestión de las visitas de verificación de la aplicación de las TRD en el primer y segundo trimestre del año 2022. Así como diligenciamiento del Formato de Asistencia Técnica a las entidades del Sector Central de la Gobernación de Cundinamarca conforme con el cronograma de visitas.</t>
  </si>
  <si>
    <t xml:space="preserve">*Enlace (https://www.cundinamarca.
gov.co/dependencias/sec
general/transparencia/registro-de-activos-de-informacion-) 
*Enlace (https://www.cundinamarca.
gov.co/dependencias/secgeneral/transparencia/Indice-de-Informacion-Clasificada-y-Reservada)
*Enlace(https://www.cundinamarca.gov.co/
dependencias/secgeneral/gestion-documental/programa-de-gestion-documental)
</t>
  </si>
  <si>
    <t>De acuerdo con las evidencias aportadas se identificó que la Secretaría del Ambiente realizó la publicación de actos administrativos generados durante el segundo cuatrimestre del 2022, así como la Secretaría de Prensa y Comunicaciones entre los meses de mayo, junio y julio del presente año, publicó en el micrositio las circulares, internas y externas que se han emitido desde esta dependencia. De otro lado, Se publica información de interés, portafolio de servicios de la secretaria de Asuntos Internacionales para consulta de los usuarios. Por último, la Secretaría de Hábitat y Vivienda realizó publicación de Resoluciones de la 061 a la 077 de2022.
También se hizo edición de contenidos “Resoluciones” (013, 051. 052, 062, 070 de 2022).</t>
  </si>
  <si>
    <t>Micrositio de las Secretarías</t>
  </si>
  <si>
    <t>Se evidencia la publicación de decretos y ordenanzas departamentales en el centro de documentos de la entidad consultado en el enlace adjunto en los soportes allegados</t>
  </si>
  <si>
    <t>*Centro de documentos de la entidad (http://cundinet.cundinamarca.gov.co:8080/Aplicaciones/Gobernacion/CentroDocumental/documental.nsf/documentosCategoria?OpenView&amp;Start=1&amp;Count=30&amp;Expand=8.1#8.1)</t>
  </si>
  <si>
    <t xml:space="preserve">*Informe de accesibilidad incluyente proyectado por la Secretaría General
*Acta de la mesa técnica de Arreglos Institucionales del 14 de Julio de 2022
</t>
  </si>
  <si>
    <t>*Guía de atención al usuario con enfoque diferencial
*Correo de socialización del 16 de junio</t>
  </si>
  <si>
    <t>Se realizó cliente oculto conforme con el cronograma establecido, en el mes de mayo a las Secretarías Privada, Minas y Energía, Ambiente, General, Jurídica, Hacienda, la Alta Consejería para la Paz y la UAEGRD. Para el mes de junio se intervinieron la Secretaría de Salud, Planeación, Ciencia, Tecnología e Innovación, Asuntos Internacionales en los canales telefónico, presencial y virtual. Para el mes de julio se realizó el cronograma para el segundo semestre y se intervinieron las Secretarías de Desarrollo Social, Prensa y Comunicaciones, Salud, Jurídica, Ciencia, Tecnología e Innovación.  Se diseñó estrategia para presentar los resultados a cada una de las entidades intervenidas con el objetivo de establecer acciones de mejora.</t>
  </si>
  <si>
    <t xml:space="preserve">*Informe de cliente oculto del mes de mayo a las Secretarías Privada, Minas y Energía, Ambiente, General, Jurídica, Hacienda, la Alta Consejería para la Paz y la UAEGRD
*Informe de cliente oculto para el mes de junio 
</t>
  </si>
  <si>
    <t>Se evidencia dentro de los soportes aportados informe del indicador de oportunidad en la respuesta de PQRSDF del segundo trimestre del año, donde se identificó, que durante el período comprendido entre el 01/04/2022 y el 31/06/2022, se recibieron 8872 PQRSDF por medio de los sistemas de gestión documental Mercurio y SAC. De los cuales, 8227 tuvieron respuesta en términos y 645
solicitudes con respuesta fuera de términos, obteniéndose un porcentaje de
oportunidad de respuesta del 92,73%.</t>
  </si>
  <si>
    <t>*informe del indicador de oportunidad en la respuesta de PQRSDF del segundo trimestre del año</t>
  </si>
  <si>
    <t>Se evidencia dentro de los soportes allegados a la Oficina de Control Interno, correo del 27 de abril en la cual se convoca a la primera sesión 2022 del Comité de Transparencia en cumplimiento a lo establecido en el Decreto Departamental 492 de 2021 para el 27 de abril del 2022.
Así mismo, se adjunta correo del 14 de julio de la presente vigencia de la Gerencia de Buen Gobierno convocando a las jornadas virtuales de los subcomités de trabajo del comité de transparencia establecidos en el Decreto 492 del 2021 los días 18, 19 y 22 de julio.</t>
  </si>
  <si>
    <t>*Correo del 27 de abril
*Correo del 14 de julio</t>
  </si>
  <si>
    <r>
      <t xml:space="preserve">En el transcurso del segundo cuatrimestre, la Secretaría de Hábitat y Vivienda realizó actualización a las Preguntas Frecuentes en los tema de </t>
    </r>
    <r>
      <rPr>
        <i/>
        <sz val="12"/>
        <rFont val="Calibri"/>
        <family val="2"/>
        <scheme val="minor"/>
      </rPr>
      <t>Programa Podemos Casa</t>
    </r>
    <r>
      <rPr>
        <sz val="12"/>
        <rFont val="Calibri"/>
        <family val="2"/>
        <scheme val="minor"/>
      </rPr>
      <t xml:space="preserve"> y </t>
    </r>
    <r>
      <rPr>
        <i/>
        <sz val="12"/>
        <rFont val="Calibri"/>
        <family val="2"/>
        <scheme val="minor"/>
      </rPr>
      <t>Costos de trámites</t>
    </r>
    <r>
      <rPr>
        <sz val="12"/>
        <rFont val="Calibri"/>
        <family val="2"/>
        <scheme val="minor"/>
      </rPr>
      <t>.</t>
    </r>
  </si>
  <si>
    <t xml:space="preserve">Se evidencia pantallazo de copia de pagina web del informe del Sistema General de regalías de la Gobernación de Cundinamarca, el cual se actualizo el 29 de julio de 202 y  copia del Informe desde Cundinamarca # rendimos cuentas, sistema General de Regalías de la Gobernación de Cundinamarca de Junio 2022 relacionado con todas las actividades y acciones adelantadas con esta los proyectos, relación análisis, seguimiento matriz inversión con cargo al SGR seguimiento estado de ejecución, monto de inversión, </t>
  </si>
  <si>
    <t>Se evidencia registro de link de acceso de la encuesta, relación de los resultados copilados en un documento público en lo que corresponde al tablero de resultados y tabulación, la cual se ha realizado en los eventos y se encuentra a disponibilidad para observar los resultados. se anexa relación de 441 encuestado o que respondieron esta encuesta realizada en los diferentes eventos de Rendición de Cuentas.</t>
  </si>
  <si>
    <t>Se evidencia acceso al registro de acceso de la encuesta, y tablero general de resultados de evaluación de los resultados de la encuesta relación de los resultados y tabulación, la cual se ha realizado en los eventos y se encuentra a disponibilidad para observar los resultados. Con una relación de 458 encuestados o que respondieron a esta encuesta de satisfacción realizada en los diferentes eventos de Rendición de Cuentas.</t>
  </si>
  <si>
    <t xml:space="preserve">Se verifica 3 y link de video soportes así:
1- Copia de Informe ejercicio de rendición de cuentas de fecha 24 de agosto de 2022 adelantado por la secretaria de Planeación denominado Dialogo de Rendición de cuentas sobre Inversiones con cargo al Sistema General de Regalías adelantado en el municipio de Utica el cual se desarrollo sobre las inversiones adelantadas con recursos del sistema General de Regalías dirigido a consejeros de planeación, lideres y lideresas del departamento, alcaldes, funcionarios municipales y beneficiarios del proyecto.
2- Copia de registro de asistencia del dialogo de rendición de cuentas del 24/08/2022
3- Copia Excel del registro de rendición de cuentas con recursos del SGR 
Se anexa video de la reunión adelantada del dialogo de rendición de cuentas del 24/08/2022 </t>
  </si>
  <si>
    <t>Se verifica 3 soportes relacionados así:
1- Copia de acta de reunión virtual No 2 de fecha 30 de junio de 2022 con el objetivo de aprobar las actividades de los nodos activos en el territorio, y su orden del día desarrollo instalación del comité territorial del SGR, presentación nodos archivo del territorio, presentación y aprobación actividades de nodo ola invernal. 
2- Copia de reunión virtual No 3 adelantada el 9/08/2022 en la cual se socialización aprobación del cronograma por parte del comité, definiendo el dialogo, fecha, presentación y ajuste plan de trabajo, y socialización estructura del informe de gestión.
3- Copia del informe de gestión de la ola invernal en el departamento de Cundinamarca de agosto de 2022</t>
  </si>
  <si>
    <t>Se verifica registro fotográfico de las giras y visitas que adelanta el señor Gobernador durante los meses de mayo hasta julio a adelanto a los municipios de Bojacá, Caparrapí, Facatativá, Funza, Gachancipá, Girardot, Granada, Guachetá, Guaduas, Lenguazaque, Guasca. donde se dio a conocer los adelantos de los diferentes planes, programas, y proyectos que se adelantan y ejecutan en el departamento.</t>
  </si>
  <si>
    <t xml:space="preserve">Se evidencia acta No 63 (2 Comité de atención al Ciudadano) de fecha 30/08/2022 con objetivo de la reunión segundo Comité de Atención al Usuario, en el cual se adelanto dentro del orden del día la apertura por parte de la Secretaria General, presentación avances formulación políticas públicas departamental de atención al usuario, Presentación, observaciones y aprobación del Informe consolidado del 2do trimestre del 2022 de los avances de 5 las mesas técnicas del Comité de Atención al Usuario y de los informes enviados por las Secretarías 
Se desarrollo aprobándose la aprobación de acta No 30 de 30 de marzo de 2022, presentación del contexto de la política publica dentro de la meta No 386 y la actualización del link para su consulta, igualmente presentación observaciones y aprobación de informe consolidado del segundo trimestre de 2022. Se anexa presentación de la reunión en Powers pon y los temas tratados.  </t>
  </si>
  <si>
    <t>Copia de actas y documentos</t>
  </si>
  <si>
    <t>Se verifica 6 soportes que contienen acta No 38 con el objetivo Activación Mesa técnica de Lenguaje Claro de fecha 26/05/2022 en la cual se adelanta la presentación de los avances relacionados con la estrategia de lenguaje claro. De igual manera acta No 001 de fecha 27/07/2022 con el objetivo de Laboratorio de simplicidad - secretaria de Ciencia, Tecnología e Innovación. “Respuesta solicitud unidad móvil de gestión del riesgo - municipio de Ubaté.”, Acta de laboratorio de simplicidad 001 de fecha 18/09/2022 en la cual se adelantó la presentación del aplicativo para estudiar y analizar la estructura y contenido de los documentos facilitados por la secretaria General, para los Laboratorios de Simplicidad Posterior, se modifican los documentos para así ser traducidos a un lenguaje claro y que los Usuario Primarios entiendan su contenido desde su primera lectura, copia de carta de trato digno al usuario dando cumplimiento a la ley 1437 de 2011, copia de borrador de los cambios a la carta del trato digno, y una presentación de protocolo de atención al usuario.</t>
  </si>
  <si>
    <t>Se verifica acta de fecha 22/06/2022 con el objetico de adelantar la capacitación en forma presencial en la radicación de mercurios y direccionamiento de PQRSDF de todos las comunicaciones que se reciben en el centro integrado de Atención al Usuario y manejo de publicación de imágenes y soporte de asistencia, acta No 19 de 06/05/2022 sobre capacitación individualizada, copia de actualización del proceso de reinducción del manejo del mercurio</t>
  </si>
  <si>
    <t>Copia de actas capacitaciones.</t>
  </si>
  <si>
    <t>Copia de informe</t>
  </si>
  <si>
    <t>Se verifica copia de informe de la Secretaria General , Dirección de atención al Ciudadano respecto a la feria de servicios adelantada en el municipio de Cabrera adelantado el 12/08/2022 respecto a las actividades y servicios prestados durante este evento, dentro de las actividades de desconcentración de la Oferta Institucional, coordinó el desarrollo de la Feria de Servicios Presencial en el municipio de Cabrera, evento que se realizó el día 12, con la participación de las Secretarías de Ambiente, Desarrollo e Inclusión Social, Educación, Gobierno, Mujer y Equidad de Género, Salud y Secretaría de Hábitat y Vivienda; y de las entidades descentralizadas, Instituto de Infraestructura y Concesiones de Cundinamarca- ICCU, Instituto Departamental de Acción Comunal-IDACO,</t>
  </si>
  <si>
    <t>informe</t>
  </si>
  <si>
    <t>Informe de seguimiento al contrato</t>
  </si>
  <si>
    <t>Se verifica 6 soportes de relacionados con 
1- copia de circular No 027 de fecha 18/06/2022 con asunto de reiteración cumplimiento ley 1581 de 2012 decreto 1377 de 2013 y decreto 363 de 2017 de la Gobernación de Cundinamarca. Solicitando información con los enlaces e informe de avances en la implementación de la política de tratamiento de la información de datos personales,
2- Presentación en Powers Paint del decreto No 363 por el cual se adopta la política de tratamiento de la información de datos personales de la Gobernación, 
3- Copia de mercurio No 2022327250 respuesta respecto a la circular No 027 de 10/06/2022 como designación de delegación de la secretaria de Integración Regional, 
4- Copia de respuesta de la secretaria de Salud 
5- Copia de respuesta de la secretaria de Ambiente.
6- Copia de oficio de Solicitud asesoría capacitación de tratamiento de datos personales a la superintendencia de industria y Comercio SIC
7- Se evidencia acta No 63 (2 Comité de atención al Ciudadano) de fecha 30/08/2022 con objetivo de la reunión segundo Comité de Atención al Usuario, en el cual se adelantó dentro del orden del día la apertura por parte de la Secretaria General, presentación avances formulación políticas públicas departamental de atención al usuario</t>
  </si>
  <si>
    <t>Se verifica 7 soportes relacionados así:
1- pantallazo de la caracterización del proceso relacionado con atención al usuario según M-AU-CA-001 aprobado el 22/JUN/2022 con todas las características del procedimiento
2- Copia de encuesta de satisfacción de los usuarios de la Gobernación de Cundinamarca de atención al usuario.
3- Copia de guía de atención al usuario con enfoque diferencial
4- Pantallazo de socialización de documentos guía deferencial proceso atención al usuario.
5- Pantallazo de correo de aulas virtuales
6- Pantallazo socialización de caracterización de procesos
7- Copia del procedimiento de salas virtuales del proceso de atención al usuario.</t>
  </si>
  <si>
    <t xml:space="preserve">Se verifica 5 soportes relacionados con los informes de las ferias relacionados así:
1- informe de la VI feria de servicios virtuales de mayo 6 de 2022
2- informe de la VII feria de servicios virtuales de junio de 2022
3- informe de la VIII feria de servicios virtuales de junio de 2022
4- informe de la IX feria de servicios virtuales de julio de 2022
5- informe de la X feria de servicios virtuales de julio de 2022
el modelo virtual una gestión administrativa más cercana al usuario, a través de la estrategia de Desconcentración del Servicio con su componente Ferias de Servicios en modalidad virtual en los diferentes municipios de Cundinamarca, gestionando los trámites y servicios que se prestan, y a su vez llevar la oferta institucional de los diferentes entes centralizados y descentralizados de la Gobernación e incentivando la participación ciudadana.
</t>
  </si>
  <si>
    <t xml:space="preserve">Se verifica 5 soporte relacionados con respecto a la realización del seguimiento a los contratos
1- actas No de 05/08/2022, 11/08/2022 y 18/08/2022 con el objeto de realizar seguimiento al contrato no. SG- 578-21 actualización soporte y mantenimiento de “Actualización soporte y mantenimiento de VUV. Adelantada por la secretaria General. Anexan cronograma de actividades de los tramites del contrato No SG- 578 de 2022, y copia de Informe avance contrato SG-CDCTI 578 DE 2021 objeto “Contratar la actualización, soporte y mantenimiento de los procesos de ventanilla única con los que cuenta la Gobernación de Cundinamarca implementados sobre plataformas adquiridas y la revisión, cambios y puesta en marcha de los mismos”, con corte agosto de 2022
</t>
  </si>
  <si>
    <t xml:space="preserve"> </t>
  </si>
  <si>
    <t>Para el segundo cuatrimestre no se evidencias actualizaciones</t>
  </si>
  <si>
    <t>Se evidencia que:
El 7 de julio de 2022
se publica en Isolución la  Guía para la Administración de Riesgos de Corrupción y Fraude
  CÓDIGO: E-DEAG-GUI-018
Versión No. 1
El 5 de abril de 2022 se publica en Isolución la "Política de administración de Riesgos" E-PID-POL-002
Esta política aplica para riesgos de gestión y corrupción</t>
  </si>
  <si>
    <t xml:space="preserve">  Guía para la Administración de Riesgos de Corrupción y Fraude
  CÓDIGO: E-DEAG-GUI-018
Versión No. 1
 "Política de administración de Riesgos" E-PID-POL-002</t>
  </si>
  <si>
    <t>El 22 de julio se evidencia que la gerencia de buen gobierno realizó  jornada de socialización de   la Guía y mapa de riesgos, con el enfoque de  la política de Fraude y corrupción con asistencia de 238 personas de la Gobernación. Se recomienda socialización especifica de la política de riesgos para fraude y corrupción</t>
  </si>
  <si>
    <t>Convocatoria y listado de asistencia en Excel del 22 de julio 2022</t>
  </si>
  <si>
    <t>El 24 de junio 2022 se emite el formato para Mapa  de riesgo de corrupción, Código: E - DEAG - FR -114
Versión: 01
El 3 de agosto se solicita publicación del  "MAPA DE RIESGOS DE CORRUPCIÓN ACTUALIZADO Agosto 03 2022"  como se evidencia en la denominación del archivo, pero esta matriz no cuenta con fecha de ultima actualización y aprobación. Adicionalmente esta actividad estaba planeada para cumplimiento el 7 de julio 2022</t>
  </si>
  <si>
    <t>Mapa de riesgos de corrupción y fraude actualizado a agosto 2022 en la web y en Isolución</t>
  </si>
  <si>
    <t>No se evidencia acta de socialización del Mapa de Riesgos de corrupción y fraude, posterior ala fecha de emisión de este (3-agt-2022)</t>
  </si>
  <si>
    <t xml:space="preserve">La actividad estaba programada para el 15 de julio, fecha en la cual no estaba cargado el mapa de Riesgos de Corrupción.
Teniendo en cuenta que la Guía de Riesgos de Corrupción y Fraude en su capitulo 6  Roles y responsabilidades, 6.3 Gerencia de buen gobierno, en el numeral f. Realizar seguimiento a los planes de acción para el tratamiento de los riesgos de corrupción y fraude, conforme a las evidencias cargadas por los responsables de cada actividad, en el software o herramienta utilizada. Se sugiere un consolido a 30 de agosto de este seguimiento por parte de Gerencia de Buen Gobierno
</t>
  </si>
  <si>
    <t xml:space="preserve">La actividad estaba programada para el 30 de mayo, se realiza extemporáneamente.
El 3 de agosto se solicita publicación del  "MAPA DE RIESGOS DE CORRUPCIÓN ACTUALIZADO Agosto 03 2022"
El 5 de agosto se publica en el micrositio 
</t>
  </si>
  <si>
    <t xml:space="preserve">Se evidencia informe de " Análisis de los controles de Riesgos de Corrupción". No especifica la fecha de elaboración del informe. </t>
  </si>
  <si>
    <t>El contexto estratégico fue actualizado por los 26 procesos en el primer cuatrimestre 2022</t>
  </si>
  <si>
    <t>En Isolución /listado temático se encuentran los contexto por proceso</t>
  </si>
  <si>
    <t>No hay evidencias  de identificación de riesgos emergentes para le segundo cuatrimestre. Se sugiere capacitación y acompañamiento para identificación de riesgos emergentes</t>
  </si>
  <si>
    <t>La evolución de controles a riesgos de corrupción se realizará en el mes de noviembre 2022</t>
  </si>
  <si>
    <t>Se dio cumplimiento a la actividad en el primer seguimiento efectuado por la Oficina de Control Interno.</t>
  </si>
  <si>
    <t>Se evidencia los soportes de la socialización adelantada el 16/06/2022 en la cual se anexa los soportes de asistencia, se anexa presentación en Powers Point de la estrategia de rendición de cuentas, de las actividades a desarrollar en el 2022, como de los avances adelantados, difusión adelantada, registro fotográfico de la rendición de cuentas virtual adelantada.
Se anexa link de la pagina web de la Gobernación, con un video explicativo, donde se viene reportando lo relacionado con los avances de los procesos y pasos de la Rendición de Cuentas, y donde se observa la infografía, boletines informativos, documentación destacados, historia de la Rendición de Cuentas decretos, informes de seguimiento del plan de desarrollo, informe de gestión.</t>
  </si>
  <si>
    <t>Se realizará para el mes de noviembre</t>
  </si>
  <si>
    <t>Se verifica 3 soportes 
1- copia de acta No 1 de fecha 06/06/2022 con el objetivo de la reunión Activar el Subcomité de Análisis de Información y Análisis de Gasto Público Social, en el cual se adelantó el análisis del Plan de desarrollo, análisis, de indicadores situacionales, análisis del gasto público.
2- Pantallazo del PowerPoint de la presentación institucional de participación NNAJ niñas niños adolescentes y jóvenes de 2022 denominado haciendo la tarea, donde se adelantó la socialización a esta población.
3- Copia de pantallazo donde se adelantó la remisión de metas e indicadores Rendición de Cuentas PIIAJ 2022 donde se adjunta el listado de metas del Plan de departamental de desarrollo relacionado con las políticas publicas del proceso de rendición publica de cuentas de primera infancia, infancia, adolescencia y juventud.</t>
  </si>
  <si>
    <t xml:space="preserve">Se verifica 3 soporte 
1- copia de acta de reunión virtual No 2 de fecha 30/06/2022 con el objetivo de la aprobar las actividades de los nodos activos en el territorio, en el cual se adelantó la instalación del comité territorial, del Sistema Nacional de Rendición de Cuentas, presentación y aprobación de nodos activos y actividades de nodo ola invernal adelantándose su presentación y avances adelantados a la fecha.
2- Copia de acta virtual No 3 de fecha 9/08/2022 y objetivo de reunión Coordinación actividades del Nodo Atención de Emergencias por Ola Invernal en Cundinamarca, donde se trató la socialización aprobación de cronograma, ajustes al plan de trabajo, socialización estructura de informe de gestión.
3- Copia de Informe de Gestión de Ola invernal de Cundinamarca del Sistema Nacional de Rendición de Cuentas 2021 – 2022 de agosto
</t>
  </si>
  <si>
    <t>Se verifica 3 soporte 
1- copia de acta de reunión virtual No 2 de fecha 30/06/2022 con el objetivo de la aprobar las actividades de los nodos activos en el territorio, en el cual se adelantó la instalación del comité territorial, del Sistema Nacional de Rendición de Cuentas, presentación y aprobación de nodos activos y actividades de nodo ola invernal adelantándose su presentación y avances adelantados a la fecha.
2- Copia de acta virtual No 3 de fecha 9/08/2022 y objetivo de reunión Coordinación actividades del Nodo Atención de Emergencias por Ola Invernal en Cundinamarca, donde se trató la socialización aprobación de cronograma, ajustes al plan de trabajo, socialización estructura de informe de gestión.
3- Copia de Informe de Gestión de Ola invernal de Cundinamarca del Sistema Nacional de Rendición de Cuentas.2021 – 2022 de agosto</t>
  </si>
  <si>
    <t>Se verifica copia de Excel de encuesta PIIAJ de julio 13 la cual registra sector de respuesta, pregunta, propuesta, nombre de encuestado, y datos personales incluyendo municipio.  Se registra consolidado de registro de  respuesta de formulario 1 y medios de comunicación.</t>
  </si>
  <si>
    <t>Se evidencia el envío de 2 correos de remisión de informe de Gestión del Sistema General de Regalías con corte a 30 de junio de 2022 y envió de 8 invitaciones numeradas de 1 al 8 donde se da a conocer la construcción del capitulo independiente al Plan de Desarrollo inversiones con cargo al Sistema General de Regalías a través de un espacio de Rendición de Cuentas actividad que se realizo el 24/08/2022 en el municipio de Utica y de igual manera un a invitación donde se da a conocer el link para participar virtualmente. incorporando el Informe de Gestión.</t>
  </si>
  <si>
    <t>Se evidencia boletín # 3 de junio 2022 denominado tu eres protagonista dando a conocer inversión en el Municipio de Fusagasugá boletín # 4 de junio 2022 denominado tu eres protagonista dando a conocer el proyecto de champiñones, boletín # 5 de julio de 2022 denominado Tu eres protagonista destacados donde se da a conocer el inicio de la construcción del Regiotram de Occidente,
Pantallazo de la oficina de prensa compartiendo el boletín interno anteriores por el correo electrónico. Y publicados en la pagina Web de la Gobernación</t>
  </si>
  <si>
    <t xml:space="preserve">1- Certificación de la emisora el Dorado Radio donde se adelantaron 16 emisiones de rendición de cuentas de las diferentes secretarias e instituciones adscritas a la Gobernación donde a fecha 26 de agosto de 2022 van 16 emisiones.
2- Listado de los links de 14 podcast rendición de cuentas hasta agostos correspondiendo alas diferentes secretarias del departamento.
3- Pantallazo de 3 chats a través de mensajería instantánea correspondiente a imágenes de los diferentes Podcast con respecto de 2022 y adelantado por varias secretarias.
</t>
  </si>
  <si>
    <t>Se evidencia 22 soportes de los diferentes chats a través de mensajería instantánea, que mediante pantallazos se muestran de las diferentes piezas elaborados por la secretaria de presa donde con respecto a  las diferentes estrategias de convocatoria para los espacios de rendición de cuentas, protectores de pantalla, carteleras internas, pagina web y correos institucionales. En particular con el eslogan en Cundinamarca el progreso no se detiene y mostrando las diferentes actividades.</t>
  </si>
  <si>
    <t>Esta actividad esta programada para adelantarse durante los meses de fin de año.</t>
  </si>
  <si>
    <t>Se evidencia copia de Circular No 051 de 2022 de fecha 25 de agosto de 2022 asunto Invitación segunda sesión subcomité de Logística y dialogo ciudadano, a desarrollarse el 7/09/2022 convocando a los integrantes del subcomité de logística y dialogo ciudadano del proceso de rendición de cuentas de primera infancia, infancia y juventud convocados por la secretaria de Desarrollo e inclusión Social, para informar de los informes de actividades del proceso de Rendición de Cuentas de PIIAJ y la socialización propuesta del evento.</t>
  </si>
  <si>
    <t>Se verifica la realización de 16 transmisión por la emisora Dorado radio durante el segundo cuatrimestre con la presentación de la Secretaría de las TICS, alta consejería para la felicidad y el bienestar, Instituto Departamental de Cultura y Turismo, secretaria de Gobierno, ambiente, función Pública General, Jurídica, de prensa y comunicaciones, de educación, Instituto departamental de cultura y turismo, Beneficencia de Cundinamarca, Instituto Departamental de la Acción Comunal, Unidad administrativa Especial para la Gestión, Instituto de Infraestructura y Concesiones de Riesgo, Corporación Social, Instituto Departamental para la recreación del deporte,  donde dio a conocer a los habitantes del departamento los avances de esa entidad en materia de fortalecimiento de las capacidades de gestión de la administración Departamental y de sus municipios, y mediante la estrategia de Rendición de Cuentas  con la cual se buscó fortalecer la interacción y el diálogo, haciendo uso del esquema participativo en el marco del PAAC, se anexa grabación de la rendición y registro fotográfico y pantallazos de la divulgación.</t>
  </si>
  <si>
    <t>Se verifica pantallazo de los chats a través de mensajería instantánea, de los diferentes programas que adelantaron los secretarios de la Gobernación e Instituto descentralizados de la administración departamental programas que se adelantó su transmisión por la emisora Dorado radio</t>
  </si>
  <si>
    <t xml:space="preserve">Se verifica copias de las respuestas emitidas por las entidades por las secretarias y la alta consejería en los meses de mayo, junio, julio de 2022 respecto a las preguntas formuladas en el marco de la jornada de rendición de cuentas, relacionadas así mayo alta consejería para la felicidad 22 respuestas, Idecut 2 respuestas, secretaria de gobierno 2 respuestas, secretaria de las TIC no se encontró reporte en el mes de junio Beneficencia ambiente, función publica no reporto información, en el mes de julio ICCU 4 respuestas, secretaria General 2 respuestas, jurídica 1 respuesta UAGRD una respuesta de esta manera el departamento dio contestación a las preguntas formuladas en las rendición de cuentas establecidas. </t>
  </si>
  <si>
    <t>Se verifica 6 soportes relacionados con las respuestas de las preguntas que se presentaron dentro del marco de la rendición de cuentas por parte de las secretarias en los diálogos radiales, en los meses de abril, junio y julio las cuales se presenta un informe donde se hace la evaluación y claridad del tema por parte de las diferentes dependencias del departamento. anexando la relación de documentos compilados de preguntas y respuestas de cada uno de los diálogos durante el 2022.</t>
  </si>
  <si>
    <t>Esta actividad no registra avance ya que se adelantara en el mes de diciembre, que  corresponde a una publicación que se efectuara terminado el proceso de rendición de cuentas</t>
  </si>
  <si>
    <t>Esta actividad no registra avance ya que se adelantara en el mes de diciembre, que  corresponde a una publicación del informe que se efectuara terminado el proceso de rendición de cuentas</t>
  </si>
  <si>
    <t>Copia de acta de comité</t>
  </si>
  <si>
    <t>Se evidencia las actas de capacitación presencial presentación protocolo en atención al usuario, PQRSDF al personal de las secretarias según acta No 034 de 4/05/2022, secretaria de gobierno, acta No 038 de 4/05/2022 a la secretaria de Hábitat y vivienda. Acta No 039  secretaria de Planeación, acta No 40 secretaria de la mujer y equidad de género, acta No 41 dirección atención usuario, acta No 042 IDECUT, acta 043 alcaldía de Mosquera, acta 49 secretaria de hacienda dirección ejecuciones fiscales, acta No 51  hacienda dirección de rentas y gestión tributaria, acta No 58 reunión coordinación de informe comité atención al usuario y métodos de capacitación, acta No 65 hacienda dirección de ejecuciones fiscales, acta No 76 secretaria TIC, acta No 77 secretaria de agricultura, acta No 71 secretaria general gerencias, acta 72 Secretaria general gestión documental,  copia de control de asistencia de capacitaciones, informes No 4, No 5, No 6,  de capacitación protocolo de atención al usuario del mes de julio de 2022 de funcionarios capacitados y copia de oficio Asunto: Asignación de actividades de la matriz de riesgos del proceso de Atención al Usuario 2022.</t>
  </si>
  <si>
    <t xml:space="preserve">Se evidencia 3 soportes relacionados así:
1- Copia de proceso de atención al usuario nombre de procedimiento salas virtuales donde se describe el objetivo, alcance, terminología, generalidades y políticas de operación, descripción de actividades
2- pantallazo de socialización del procedimiento M-AU-PR-018 – Atención al ciudadano el cual se adelanto 06/06/2022 para todos los usuarios de la Gobernación dando cumplimiento a lo establecido en el SIGC 
3- Pantallazo de la publicación en el aplicativo Isolución salas virtuales y adelantada el 3 de junio de 2022.
</t>
  </si>
  <si>
    <t xml:space="preserve">Se evidencia 10 soportes relacionados con las piezas publicitarias adelantadas así
1- 3 videos que contienen el canal presencial, telefónico, canal virtual donde se da a conocer el lugar de atención y orientación de atención en la Gobernación, como del indicativo donde el operador atiende los servicios de atención y el espacio Google en el cual se orienta como se puede tramitar los respectivos PQRSDF.
2- 7 Chats app de fechas 29/07/2022 y 18/08/2022, donde se da a conocer los canales de atención de las entidades del departamento en particular secretaria de educación, IDECU, y información relacionada con la defunción de la atención al usuario con los canales de atención y la oferta institucional radicación o consulta de las PQRSDF 
3- Se muestra además de la promoción presencial la cual se anexa 6 chats a través de mensajería instantánea con las actividades que se adelantaron.
</t>
  </si>
  <si>
    <t>Videos y Chats</t>
  </si>
  <si>
    <t>Se verifica 21 soporte relacionados con los informes mensuales de las capacitaciones de protocolo de atención al usuario capacitación presencial presentación protocolo en atención al usuario, pqrsdf y protocolo de atención al usuario al personal de la secretaria relacionados así acta No: 034 secretaria de gobierno, acta No: 038 secretaria de hábitat y vivienda acta No: 039 secretaria Planeación, acta No: 040 secretaria de la mujer y equidad de género, acta No: 041 secretaria general dirección de atención al usuario, acta No: 42  IDECUT, acta No: 043 alcaldía de Mosquera, acta No: 049 secretaria de hacienda, acta No: 051 secretaria Hacienda dirección de rentas y gestión Tributaria, acta No: 058 comité de atención al usuario, acta No: 64 , acta No: 065 secretaria Hacienda dirección de ejecuciones fiscales, acta No: 076 TIC secretaria, acta No: 077 secretaria de Agricultura, acta No: 071 secretaria General Gerencias, acta No: 072 Gestión Documental, V acta No: 0Equipo de caracterización, igualmente informes No 4, 5, 6 y copia de soportes de asistencia de julio</t>
  </si>
  <si>
    <t xml:space="preserve">Copia de actas, presentación del protocolo de atención al usuario, </t>
  </si>
  <si>
    <t>Copia de actas, informe de capacitación del protocolo de atención al usuario, y copia de soportes de asistencia</t>
  </si>
  <si>
    <t>Copia de circular, presentación de capacitación decreto 363 de 2017, solicitud de capacitación</t>
  </si>
  <si>
    <t>Copia de proceso, salas virtuales, encuesta de satisfacción de las usuarios</t>
  </si>
  <si>
    <t>copia de los informes</t>
  </si>
  <si>
    <t>Se evidencia copia de i informe PQRSDF indicador de oportunidad en la respuesta segundo el cual mide la oportunidad de respuesta a los requerimientos realizados por los usuarios en términos de ley. el cual fue publicado en el SIGC Isolución y la página Web de Gobernación.</t>
  </si>
  <si>
    <t>Se verifica informe de actividades unidad móvil secretaria de Transportes y Movilidad del mes de junio de 2022 el cual contiene la relación de la desconcentración del servicio se realizó salida a los municipios del departamento. Con su respectivo registro fotográfico de los municipios de Arbeláez, Girardot y Sopo.</t>
  </si>
  <si>
    <t>*Matriz en Excel con trámites y OPAS de la Gobernación</t>
  </si>
  <si>
    <t>*Informes de gestión de las visitas de verificación de la aplicación de las TRD del primer y segundo trimestre
*Formato de asistencia técnica
*Cronograma de visitas</t>
  </si>
  <si>
    <t>De acuerdo con la verificación realizada se observa en el enlace (https://www.cundinamarca.
gov.co/dependencias/sec
general/transparencia/registro-de-activos-de-información-) el registro de activos de información; en el enlace (https://www.cundinamarca.
gov.co/dependencias/secgeneral/transparencia/Indice-de-Informacion-Clasificada-y-Reservada), los datos relacionados con la información clasificada y el programa de gestión documental en el enlace(https://www.cundinamarca.gov.co/
dependencias/secgeneral/gestion-documental/programa-de-gestion-documental). Sin embargo, cabe mencionar que no se observa las fechas de actualización de dichos documentos. De la misma forma, se evidenció que se está actualizando información en la página de Datos Abiertos, pero ninguna de ésta se relaciona con aspectos de gestión documental</t>
  </si>
  <si>
    <t>Dentro de las evidencias aportadas se observa informe de accesibilidad incluyente proyectado por la Secretaría General- Dirección de atención al ciudadano, y se allega soportes en los cuales se identifica que en el canal presencial se instaló señalética inclusiva método Ráster Braille como herramienta para las personas con discapacidad visual. Así mismo, se evidencia gestión del Centro Relevo para el canal presencial y se instaló la Plataforma SERVIR-FENASCOL que ofrece la asistencia de lengua de señas para las personas en condición de discapacidad auditiva.  
De otro lado, se observa que dentro de las actividades desarrolladas para el segundo cuatrimestre desde la mesa Técnica de Arreglos Institucionales son las siguientes: Oficio de adecuaciones del canal presencial, Oficio solicitud de mantenimiento sillas con ruedas, Oficio invitación a la mesa técnica; Acta de la mesa técnica de Arreglos Institucionales del 14 de Julio de 2022, donde se presentó el Render diseñado por la Secretaría General y que se presentará a la Empresa Inmobiliaria de Cundinamarca-EIC; Acta de trabajo mancomunado con IDECUT; y Acta de inspección ocular para verificar la señalización de acuerdo con los requerimientos de la Política de Servicio al Ciudadano del MIPG</t>
  </si>
  <si>
    <t>Se evidencia actualización de la Guía de atención al usuario con enfoque diferencial, documento aprobado en Isolución del 15 de junio del 2022 bajo el Código: M-AU- GUI-006 y se evidencia socialización de la misma a través de correo electrónico por parte de la Secretaría General el 16 de junio del 2022.</t>
  </si>
  <si>
    <t>Se dio cumplimiento a la actividad en el primer seguimiento efectuado por la Oficina de Control Interno, a través del informe comunicado el 31 de mayo de 2022.</t>
  </si>
  <si>
    <t>Captura de pantalla grupo de WhatsApp Agentes de valor: https://drive.google.com/drive/folders/1fwlppPRQ1Isow_fZWHbCV0gVc1yvEDZ1</t>
  </si>
  <si>
    <t>Se evidencia captura de pantalla del grupo de los agentes de valor de la Gobernación de Cundinamarca, sin embargo, no hay muestras de las actividades mensuales desarrolladas para la apropiación de los valores del código de integridad.</t>
  </si>
  <si>
    <t>Captura de pantalla grupo de WhatsApp Agentes de valor: https://drive.google.com/drive/folders/1IFop7k-iFe2XqUTOGxL3a0rg56MYSxn7</t>
  </si>
  <si>
    <t>Se evidencia plan de acapacitación de julio a agosto. Asi como se remiten soportes de conceptos de revisión de procesos contractuales de la Unidad Administrativa Especial para la Gestión del Riesgo. 
Por ultimo, dentro de las evidnencias aportadas se observa matriz excel con revisión de procesos contractuales</t>
  </si>
  <si>
    <t>*Plan de capacitación
*Conceptos de revisión
*Matriz excel revisión de procesos contractuales</t>
  </si>
  <si>
    <t>No se evidencia soporte dentro del enlace relacionado que este relacionado con la actualización del manual de contratación</t>
  </si>
  <si>
    <t>No se reporta</t>
  </si>
  <si>
    <t>Se evidencia matriz excel de seguimiento a informe se supervisa, en el cual se identificó que durante  el segundo cuatrimestre del año se han rendido 16175 Informes de supervisión de un total de 4051 contratos.</t>
  </si>
  <si>
    <t>*Matria excel de seguimiento de supervisa</t>
  </si>
  <si>
    <t>Informe de Análisis de los controles de Riesgos de Corrupción.</t>
  </si>
  <si>
    <t xml:space="preserve">No registra ningún reporte de capacitación que se debe brinda por parte de la Gerencia del buen Gobierno, Se recomienda que se informe de las gestiones adelantadas respecto a la actividad programada en coordinación con la secretaría de gobienrno y el comité de participación ciudadana </t>
  </si>
  <si>
    <t>COMPONENTES PAAC</t>
  </si>
  <si>
    <t>AVANCE PRIMER CUATRIMESTRE</t>
  </si>
  <si>
    <t>AVANCE SEGUNDO CUATRIMESTRE</t>
  </si>
  <si>
    <t>AVANCE TERCER CUATRIMESTRE</t>
  </si>
  <si>
    <t>ACUMULADO</t>
  </si>
  <si>
    <t>Gestión del Riesgo de Corrupción – Mapa de Riesgos Corrupción</t>
  </si>
  <si>
    <t>Racionalización de Trámites</t>
  </si>
  <si>
    <t>Rendición de Cuentas</t>
  </si>
  <si>
    <t>Mecanismos para Mejorar la Atención al Ciudadano</t>
  </si>
  <si>
    <t>Mecanismos para la Transparencia y Acceso a la Información</t>
  </si>
  <si>
    <t>Iniciativas Adicionales-Integridad</t>
  </si>
  <si>
    <t>De acuerdo con las evidencias aportadas se observa en primera medida, desde la Secretaría de las TICS correo con ruta de las actas y correos de gestión del Portal Web Corporativo en función del mejoramiento de la infraestructura tecnológica del portal web. De igual manera, se aporta soportes de las acciones realizadas por la dirección de sistemas de información e infraestructura, como partes activas dentro del componente de transparencia frente al anexo de Seguridad de la Resolución 1519 (certificado de seguridad), el cual permite encriptar la información de los formularios que diligencian los ciudadanos con la finalidad que no pueda ser legible la información en caso de ser interceptada, y se efectúa la actualización de información en la página web en la sección de política de privacidad de la información y condiciones de uso.
Así mismo, se evidencia que la Secretaría de Prensa y Comunicaciones viene actualizando constantemente el micrositio en sus diferentes ítems, para los meses de mayo, junio y julio se publicó información de interés para la comunidad cundinamarquesa. 
En el transcurso del segundo cuatrimestre, la Secretaría de Hábitat y Vivienda realizó en el micrositio:
- Publicación de Resoluciones de la 061 a la 076 de2022.
- Edición de contenidos “Resoluciones” (013, 051. 052, 062, 070 de 2022).
- Descripción de imágenes. 
- Lenguaje inclusivo.   
- Actualización de preguntas frecuentes.
- Actualización de perfiles de directivos. 
- Actualización de bases de datos de proyectos.
Por otro lado, la Secretaría de Integración Regional, actualizó directorio de funcionarios e indicadores regionales de acuerdo con la encuesta multipropósito (Indicador Abastecimiento y Seguridad Alimentaria, Indicador Seguridad Ciudadana, Convivencia y Justicia, Indicador Movilidad)
Dentro de las evidencias aportadas, se identificó también actualización del micrositio de la Secretaría del ambiente, en las secciones de notificaciones administrativas, convocatorias, educación Ambiental y Cambio Climático.
Por último, desde la Oficina de Control Interno, se realizó la revisión de los micrositios, donde se verificó la publicación del plan anual de adquisiciones, plan de acción, informe de gestión 2021 encontrando que, de las 23 secretarías del sector central de la Gobernación de Cundinamarca, se identificó que 16 Secretarías tienen actualizada la información de los micrositios de acuerdo con lo solicitado por la normatividad, mientras 7 secretarías (Planeación, Ambiente, Ciencia, Tecnología e Innovación, Asuntos Internacionales, Gobierno, Minas y UAEGRD) presenten desactualización de información que puede estar relacionada con los planes de acción, plan anual de adquisiciones y publicación de los planes de mejoramiento. se sugiere ralizar las actualizaciones correspondientes, ya que durante el mes de septiembre se presentara el reporte del ITA</t>
  </si>
  <si>
    <t>Informe "Evidencias de Seguimiento a plan de riesgos de corrupción del segundo cuatrimestre 2022 - Monitoreo PAAC"</t>
  </si>
  <si>
    <t>Se evidencia en el informe de "Evidencias de Seguimiento a plan de riesgos de corrupción del segundo cuatrimestre 2022 - Monitoreo PAAC", el seguimiento a los planes de acción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</si>
</sst>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mm/yyyy;@"/>
    <numFmt numFmtId="165" formatCode="dd/mm/yy;@"/>
    <numFmt numFmtId="166" formatCode="[$-240A]d&quot; de &quot;mmmm&quot; de &quot;yyyy"/>
    <numFmt numFmtId="167" formatCode="_-* #,##0.000_-;\-* #,##0.000_-;_-* &quot;-&quot;??_-;_-@"/>
    <numFmt numFmtId="168" formatCode="_-* #,##0.00_-;\-* #,##0.00_-;_-* &quot;-&quot;??_-;_-@"/>
    <numFmt numFmtId="169" formatCode="0.0%"/>
    <numFmt numFmtId="170" formatCode="0.000"/>
  </numFmts>
  <fonts count="74">
    <font>
      <sz val="11"/>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sz val="14"/>
      <color theme="1"/>
      <name val="Tahoma"/>
      <family val="2"/>
    </font>
    <font>
      <sz val="1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theme="1"/>
      <name val="Tahoma"/>
      <family val="2"/>
    </font>
    <font>
      <sz val="12"/>
      <color theme="1"/>
      <name val="Tahoma"/>
      <family val="2"/>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b/>
      <sz val="12"/>
      <name val="Arial"/>
      <family val="2"/>
    </font>
    <font>
      <sz val="12"/>
      <color rgb="FF212121"/>
      <name val="Calibri"/>
      <family val="2"/>
      <scheme val="minor"/>
    </font>
    <font>
      <b/>
      <i/>
      <sz val="12"/>
      <color rgb="FF4472C4"/>
      <name val="Segoe Script"/>
      <family val="2"/>
    </font>
    <font>
      <i/>
      <sz val="12"/>
      <color rgb="FF4472C4"/>
      <name val="Calibri"/>
      <family val="2"/>
      <scheme val="minor"/>
    </font>
    <font>
      <i/>
      <sz val="11"/>
      <color rgb="FF4472C4"/>
      <name val="Calibri"/>
      <family val="2"/>
      <scheme val="minor"/>
    </font>
    <font>
      <b/>
      <sz val="16"/>
      <color rgb="FF000000"/>
      <name val="Calibri"/>
      <family val="2"/>
    </font>
    <font>
      <sz val="11"/>
      <color theme="1"/>
      <name val="Arial"/>
      <family val="2"/>
    </font>
    <font>
      <sz val="11"/>
      <color rgb="FF000000"/>
      <name val="Calibri"/>
      <family val="2"/>
    </font>
    <font>
      <sz val="18"/>
      <color theme="1"/>
      <name val="Calibri"/>
      <family val="2"/>
      <scheme val="minor"/>
    </font>
    <font>
      <b/>
      <sz val="22"/>
      <color rgb="FF000000"/>
      <name val="Calibri"/>
      <family val="2"/>
    </font>
    <font>
      <b/>
      <sz val="16"/>
      <name val="Arial"/>
      <family val="2"/>
    </font>
    <font>
      <b/>
      <sz val="10"/>
      <name val="Arial"/>
      <family val="2"/>
    </font>
    <font>
      <sz val="11"/>
      <name val="Verdana"/>
      <family val="2"/>
    </font>
    <font>
      <b/>
      <sz val="14"/>
      <name val="Tahoma"/>
      <family val="2"/>
    </font>
    <font>
      <b/>
      <sz val="16"/>
      <color theme="1"/>
      <name val="Tahoma"/>
      <family val="2"/>
    </font>
    <font>
      <sz val="14"/>
      <color rgb="FFFF0000"/>
      <name val="Arial"/>
      <family val="2"/>
    </font>
    <font>
      <sz val="11"/>
      <name val="Calibri"/>
      <family val="2"/>
    </font>
    <font>
      <sz val="11"/>
      <name val="Arial Narrow"/>
      <family val="2"/>
    </font>
    <font>
      <b/>
      <sz val="14"/>
      <name val="Arial Narrow"/>
      <family val="2"/>
    </font>
    <font>
      <b/>
      <sz val="11"/>
      <name val="Arial Narrow"/>
      <family val="2"/>
    </font>
    <font>
      <b/>
      <sz val="10"/>
      <name val="Arial Narrow"/>
      <family val="2"/>
    </font>
    <font>
      <sz val="9"/>
      <name val="Arial Narrow"/>
      <family val="2"/>
    </font>
    <font>
      <sz val="11"/>
      <color rgb="FF000000"/>
      <name val="Calibri"/>
      <family val="2"/>
    </font>
    <font>
      <b/>
      <sz val="14"/>
      <color rgb="FF333300"/>
      <name val="Arial"/>
      <family val="2"/>
    </font>
    <font>
      <sz val="11"/>
      <name val="Arial"/>
      <family val="2"/>
    </font>
    <font>
      <b/>
      <sz val="11"/>
      <name val="Arial"/>
      <family val="2"/>
    </font>
    <font>
      <b/>
      <sz val="9"/>
      <color rgb="FF000000"/>
      <name val="Arial"/>
      <family val="2"/>
    </font>
    <font>
      <b/>
      <sz val="16"/>
      <color rgb="FF000000"/>
      <name val="Arial"/>
      <family val="2"/>
    </font>
    <font>
      <sz val="12"/>
      <color rgb="FF000000"/>
      <name val="Arial"/>
      <family val="2"/>
    </font>
    <font>
      <sz val="12"/>
      <color theme="1"/>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i/>
      <sz val="12"/>
      <name val="Calibri"/>
      <family val="2"/>
      <scheme val="minor"/>
    </font>
    <font>
      <sz val="11"/>
      <color rgb="FF000000"/>
      <name val="Calibri"/>
    </font>
    <font>
      <sz val="10"/>
      <color theme="1"/>
      <name val="Arial"/>
      <family val="2"/>
    </font>
    <font>
      <sz val="11"/>
      <color theme="1"/>
      <name val="Calibri"/>
      <family val="2"/>
      <scheme val="minor"/>
    </font>
    <font>
      <sz val="11"/>
      <color theme="1"/>
      <name val="Calibri"/>
      <scheme val="minor"/>
    </font>
    <font>
      <b/>
      <sz val="14"/>
      <color theme="1"/>
      <name val="Arial"/>
      <family val="2"/>
    </font>
    <font>
      <b/>
      <sz val="14"/>
      <color theme="1"/>
      <name val="Calibri"/>
      <family val="2"/>
    </font>
    <font>
      <sz val="11"/>
      <color theme="1"/>
      <name val="Calibri"/>
      <family val="2"/>
    </font>
    <font>
      <b/>
      <sz val="11"/>
      <name val="Calibri"/>
      <family val="2"/>
    </font>
    <font>
      <sz val="18"/>
      <color rgb="FF000000"/>
      <name val="Calibri"/>
      <family val="2"/>
      <scheme val="minor"/>
    </font>
    <font>
      <sz val="18"/>
      <name val="Calibri"/>
      <family val="2"/>
      <scheme val="minor"/>
    </font>
    <font>
      <sz val="14"/>
      <color theme="1"/>
      <name val="Qarial"/>
    </font>
    <font>
      <sz val="11"/>
      <name val="Work Sans"/>
    </font>
    <font>
      <sz val="12"/>
      <name val="Arial"/>
      <family val="2"/>
    </font>
    <font>
      <b/>
      <sz val="12"/>
      <color theme="1"/>
      <name val="Arial"/>
      <family val="2"/>
    </font>
    <font>
      <sz val="12"/>
      <color theme="1"/>
      <name val="Arial"/>
      <family val="2"/>
    </font>
    <font>
      <b/>
      <sz val="11"/>
      <color rgb="FFFFFFFF"/>
      <name val="Tahoma"/>
      <family val="2"/>
    </font>
    <font>
      <sz val="11"/>
      <color rgb="FF000000"/>
      <name val="Tahoma"/>
      <family val="2"/>
    </font>
  </fonts>
  <fills count="3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rgb="FFBDD7EE"/>
        <bgColor indexed="64"/>
      </patternFill>
    </fill>
    <fill>
      <patternFill patternType="solid">
        <fgColor rgb="FFFFFFFF"/>
        <bgColor indexed="64"/>
      </patternFill>
    </fill>
    <fill>
      <patternFill patternType="solid">
        <fgColor rgb="FFFFFFFF"/>
        <bgColor rgb="FFFFFFFF"/>
      </patternFill>
    </fill>
    <fill>
      <patternFill patternType="solid">
        <fgColor rgb="FF5B9BD5"/>
        <bgColor rgb="FF5B9BD5"/>
      </patternFill>
    </fill>
    <fill>
      <patternFill patternType="solid">
        <fgColor rgb="FF2F5496"/>
        <bgColor rgb="FF2F5496"/>
      </patternFill>
    </fill>
    <fill>
      <patternFill patternType="solid">
        <fgColor rgb="FFBDD6EE"/>
        <bgColor rgb="FFBDD6EE"/>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theme="9" tint="0.79998168889431442"/>
        <bgColor indexed="64"/>
      </patternFill>
    </fill>
    <fill>
      <patternFill patternType="solid">
        <fgColor theme="9" tint="0.79998168889431442"/>
        <bgColor rgb="FFFFFFFF"/>
      </patternFill>
    </fill>
    <fill>
      <patternFill patternType="solid">
        <fgColor theme="9" tint="0.79998168889431442"/>
        <bgColor rgb="FFFFFF00"/>
      </patternFill>
    </fill>
    <fill>
      <patternFill patternType="solid">
        <fgColor theme="9" tint="0.79998168889431442"/>
        <bgColor rgb="FFC5E0B3"/>
      </patternFill>
    </fill>
    <fill>
      <patternFill patternType="solid">
        <fgColor theme="0"/>
        <bgColor theme="0"/>
      </patternFill>
    </fill>
    <fill>
      <patternFill patternType="solid">
        <fgColor rgb="FF9CC2E5"/>
        <bgColor rgb="FF9CC2E5"/>
      </patternFill>
    </fill>
    <fill>
      <patternFill patternType="solid">
        <fgColor rgb="FFDEEAF6"/>
        <bgColor rgb="FFDEEAF6"/>
      </patternFill>
    </fill>
    <fill>
      <patternFill patternType="solid">
        <fgColor rgb="FFBFBFBF"/>
        <bgColor rgb="FFBFBFBF"/>
      </patternFill>
    </fill>
    <fill>
      <patternFill patternType="solid">
        <fgColor theme="0" tint="-0.249977111117893"/>
        <bgColor rgb="FFBFBFBF"/>
      </patternFill>
    </fill>
    <fill>
      <patternFill patternType="solid">
        <fgColor theme="0" tint="-0.249977111117893"/>
        <bgColor indexed="64"/>
      </patternFill>
    </fill>
    <fill>
      <patternFill patternType="solid">
        <fgColor theme="0" tint="-0.249977111117893"/>
        <bgColor rgb="FF9CC2E5"/>
      </patternFill>
    </fill>
    <fill>
      <patternFill patternType="solid">
        <fgColor rgb="FF222A35"/>
        <bgColor indexed="64"/>
      </patternFill>
    </fill>
  </fills>
  <borders count="22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5B9BD5"/>
      </left>
      <right style="medium">
        <color rgb="FF5B9BD5"/>
      </right>
      <top style="medium">
        <color rgb="FF5B9BD5"/>
      </top>
      <bottom style="medium">
        <color rgb="FF5B9BD5"/>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hair">
        <color rgb="FF70AD47"/>
      </left>
      <right style="hair">
        <color rgb="FF70AD47"/>
      </right>
      <top style="hair">
        <color rgb="FF70AD47"/>
      </top>
      <bottom style="hair">
        <color rgb="FF70AD47"/>
      </bottom>
      <diagonal/>
    </border>
    <border>
      <left style="medium">
        <color rgb="FF2E75B5"/>
      </left>
      <right/>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right/>
      <top/>
      <bottom style="medium">
        <color rgb="FF2E75B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bottom/>
      <diagonal/>
    </border>
    <border>
      <left/>
      <right style="medium">
        <color rgb="FF5B9BD5"/>
      </right>
      <top style="medium">
        <color rgb="FF5B9BD5"/>
      </top>
      <bottom/>
      <diagonal/>
    </border>
    <border>
      <left style="medium">
        <color rgb="FF2F75B5"/>
      </left>
      <right/>
      <top style="medium">
        <color rgb="FF2F75B5"/>
      </top>
      <bottom style="medium">
        <color rgb="FF2F75B5"/>
      </bottom>
      <diagonal/>
    </border>
    <border>
      <left/>
      <right style="medium">
        <color rgb="FF5B9BD5"/>
      </right>
      <top/>
      <bottom style="medium">
        <color rgb="FF5B9BD5"/>
      </bottom>
      <diagonal/>
    </border>
    <border>
      <left/>
      <right style="medium">
        <color rgb="FF5B9BD5"/>
      </right>
      <top style="thin">
        <color indexed="64"/>
      </top>
      <bottom style="thin">
        <color indexed="64"/>
      </bottom>
      <diagonal/>
    </border>
    <border>
      <left style="medium">
        <color rgb="FF5B9BD5"/>
      </left>
      <right style="medium">
        <color rgb="FF5B9BD5"/>
      </right>
      <top style="thin">
        <color indexed="64"/>
      </top>
      <bottom style="thin">
        <color indexed="64"/>
      </bottom>
      <diagonal/>
    </border>
    <border>
      <left style="medium">
        <color rgb="FF5B9BD5"/>
      </left>
      <right style="medium">
        <color theme="4"/>
      </right>
      <top style="medium">
        <color rgb="FF5B9BD5"/>
      </top>
      <bottom style="medium">
        <color theme="4"/>
      </bottom>
      <diagonal/>
    </border>
    <border>
      <left style="medium">
        <color rgb="FF2F75B5"/>
      </left>
      <right style="medium">
        <color rgb="FF2F75B5"/>
      </right>
      <top style="medium">
        <color rgb="FF2F75B5"/>
      </top>
      <bottom style="medium">
        <color rgb="FF5B9BD5"/>
      </bottom>
      <diagonal/>
    </border>
    <border>
      <left style="medium">
        <color rgb="FF5B9BD5"/>
      </left>
      <right style="medium">
        <color rgb="FF5B9BD5"/>
      </right>
      <top style="medium">
        <color rgb="FF2F75B5"/>
      </top>
      <bottom/>
      <diagonal/>
    </border>
    <border>
      <left style="thin">
        <color indexed="64"/>
      </left>
      <right/>
      <top style="thin">
        <color indexed="64"/>
      </top>
      <bottom style="thin">
        <color indexed="64"/>
      </bottom>
      <diagonal/>
    </border>
    <border>
      <left/>
      <right style="medium">
        <color rgb="FF5B9BD5"/>
      </right>
      <top/>
      <bottom/>
      <diagonal/>
    </border>
    <border>
      <left style="thin">
        <color rgb="FF000000"/>
      </left>
      <right style="medium">
        <color rgb="FF5B9BD5"/>
      </right>
      <top/>
      <bottom/>
      <diagonal/>
    </border>
    <border>
      <left style="medium">
        <color rgb="FF5B9BD5"/>
      </left>
      <right style="medium">
        <color rgb="FF5B9BD5"/>
      </right>
      <top style="medium">
        <color theme="4" tint="-0.24994659260841701"/>
      </top>
      <bottom/>
      <diagonal/>
    </border>
    <border>
      <left style="medium">
        <color rgb="FF5B9BD5"/>
      </left>
      <right style="medium">
        <color rgb="FF5B9BD5"/>
      </right>
      <top/>
      <bottom style="medium">
        <color theme="4" tint="-0.24994659260841701"/>
      </bottom>
      <diagonal/>
    </border>
    <border>
      <left style="medium">
        <color rgb="FF000000"/>
      </left>
      <right style="medium">
        <color rgb="FF000000"/>
      </right>
      <top style="medium">
        <color rgb="FF000000"/>
      </top>
      <bottom/>
      <diagonal/>
    </border>
    <border>
      <left style="medium">
        <color theme="4"/>
      </left>
      <right/>
      <top style="medium">
        <color theme="4"/>
      </top>
      <bottom style="medium">
        <color theme="4"/>
      </bottom>
      <diagonal/>
    </border>
    <border>
      <left style="thin">
        <color rgb="FF000000"/>
      </left>
      <right style="thin">
        <color rgb="FF000000"/>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theme="8"/>
      </left>
      <right style="medium">
        <color theme="8"/>
      </right>
      <top style="medium">
        <color theme="8"/>
      </top>
      <bottom style="medium">
        <color theme="8"/>
      </bottom>
      <diagonal/>
    </border>
    <border>
      <left/>
      <right style="thin">
        <color indexed="64"/>
      </right>
      <top style="thin">
        <color indexed="64"/>
      </top>
      <bottom style="medium">
        <color indexed="64"/>
      </bottom>
      <diagonal/>
    </border>
    <border>
      <left style="thin">
        <color rgb="FF000000"/>
      </left>
      <right/>
      <top style="thin">
        <color rgb="FF000000"/>
      </top>
      <bottom style="medium">
        <color rgb="FF000000"/>
      </bottom>
      <diagonal/>
    </border>
    <border>
      <left/>
      <right/>
      <top style="medium">
        <color theme="8"/>
      </top>
      <bottom/>
      <diagonal/>
    </border>
    <border>
      <left style="medium">
        <color theme="8"/>
      </left>
      <right style="medium">
        <color theme="8"/>
      </right>
      <top style="medium">
        <color theme="8"/>
      </top>
      <bottom/>
      <diagonal/>
    </border>
    <border>
      <left/>
      <right/>
      <top style="medium">
        <color theme="8"/>
      </top>
      <bottom style="medium">
        <color theme="8"/>
      </bottom>
      <diagonal/>
    </border>
    <border>
      <left style="thin">
        <color indexed="64"/>
      </left>
      <right/>
      <top style="medium">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medium">
        <color indexed="64"/>
      </bottom>
      <diagonal/>
    </border>
    <border>
      <left/>
      <right/>
      <top style="medium">
        <color rgb="FF2F75B5"/>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thin">
        <color rgb="FF000000"/>
      </left>
      <right style="medium">
        <color indexed="64"/>
      </right>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indexed="64"/>
      </right>
      <top style="thin">
        <color rgb="FF000000"/>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2F75B5"/>
      </right>
      <top/>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2F75B5"/>
      </right>
      <top style="medium">
        <color rgb="FF0070C0"/>
      </top>
      <bottom style="medium">
        <color rgb="FF2F75B5"/>
      </bottom>
      <diagonal/>
    </border>
    <border>
      <left style="medium">
        <color rgb="FF2F75B5"/>
      </left>
      <right/>
      <top style="medium">
        <color rgb="FF0070C0"/>
      </top>
      <bottom style="medium">
        <color rgb="FF2F75B5"/>
      </bottom>
      <diagonal/>
    </border>
    <border>
      <left/>
      <right style="medium">
        <color rgb="FF2F75B5"/>
      </right>
      <top style="medium">
        <color rgb="FF0070C0"/>
      </top>
      <bottom style="medium">
        <color rgb="FF2F75B5"/>
      </bottom>
      <diagonal/>
    </border>
    <border>
      <left style="medium">
        <color rgb="FF2F75B5"/>
      </left>
      <right style="medium">
        <color rgb="FF2F75B5"/>
      </right>
      <top style="medium">
        <color rgb="FF0070C0"/>
      </top>
      <bottom style="medium">
        <color rgb="FF2F75B5"/>
      </bottom>
      <diagonal/>
    </border>
    <border>
      <left style="medium">
        <color rgb="FF2F75B5"/>
      </left>
      <right style="medium">
        <color rgb="FF0070C0"/>
      </right>
      <top style="medium">
        <color rgb="FF0070C0"/>
      </top>
      <bottom style="medium">
        <color rgb="FF2F75B5"/>
      </bottom>
      <diagonal/>
    </border>
    <border>
      <left style="medium">
        <color rgb="FF0070C0"/>
      </left>
      <right style="medium">
        <color rgb="FF2F75B5"/>
      </right>
      <top style="medium">
        <color rgb="FF2F75B5"/>
      </top>
      <bottom/>
      <diagonal/>
    </border>
    <border>
      <left style="medium">
        <color rgb="FF2F75B5"/>
      </left>
      <right style="medium">
        <color rgb="FF0070C0"/>
      </right>
      <top style="medium">
        <color rgb="FF2F75B5"/>
      </top>
      <bottom style="medium">
        <color rgb="FF2F75B5"/>
      </bottom>
      <diagonal/>
    </border>
    <border>
      <left style="medium">
        <color rgb="FF0070C0"/>
      </left>
      <right style="medium">
        <color rgb="FF2F75B5"/>
      </right>
      <top/>
      <bottom/>
      <diagonal/>
    </border>
    <border>
      <left style="medium">
        <color rgb="FF0070C0"/>
      </left>
      <right style="medium">
        <color rgb="FF2F75B5"/>
      </right>
      <top/>
      <bottom style="medium">
        <color rgb="FF2F75B5"/>
      </bottom>
      <diagonal/>
    </border>
    <border>
      <left style="medium">
        <color rgb="FF2F75B5"/>
      </left>
      <right style="medium">
        <color rgb="FF0070C0"/>
      </right>
      <top style="medium">
        <color rgb="FF2F75B5"/>
      </top>
      <bottom/>
      <diagonal/>
    </border>
    <border>
      <left style="medium">
        <color rgb="FF0070C0"/>
      </left>
      <right style="medium">
        <color rgb="FF2F75B5"/>
      </right>
      <top/>
      <bottom style="medium">
        <color rgb="FF0070C0"/>
      </bottom>
      <diagonal/>
    </border>
    <border>
      <left style="medium">
        <color rgb="FF2F75B5"/>
      </left>
      <right style="medium">
        <color rgb="FF2F75B5"/>
      </right>
      <top style="medium">
        <color rgb="FF2F75B5"/>
      </top>
      <bottom style="medium">
        <color rgb="FF0070C0"/>
      </bottom>
      <diagonal/>
    </border>
    <border>
      <left style="medium">
        <color rgb="FF2F75B5"/>
      </left>
      <right/>
      <top style="medium">
        <color rgb="FF2F75B5"/>
      </top>
      <bottom style="medium">
        <color rgb="FF0070C0"/>
      </bottom>
      <diagonal/>
    </border>
    <border>
      <left style="medium">
        <color indexed="64"/>
      </left>
      <right style="thin">
        <color indexed="64"/>
      </right>
      <top/>
      <bottom style="thin">
        <color indexed="6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medium">
        <color theme="4"/>
      </right>
      <top/>
      <bottom style="medium">
        <color theme="4"/>
      </bottom>
      <diagonal/>
    </border>
    <border>
      <left/>
      <right style="medium">
        <color theme="4"/>
      </right>
      <top/>
      <bottom style="medium">
        <color rgb="FF5B9BD5"/>
      </bottom>
      <diagonal/>
    </border>
    <border>
      <left/>
      <right style="medium">
        <color theme="4"/>
      </right>
      <top style="medium">
        <color rgb="FF5B9BD5"/>
      </top>
      <bottom style="medium">
        <color rgb="FF5B9BD5"/>
      </bottom>
      <diagonal/>
    </border>
    <border>
      <left/>
      <right style="medium">
        <color theme="4"/>
      </right>
      <top style="medium">
        <color rgb="FF5B9BD5"/>
      </top>
      <bottom style="medium">
        <color theme="4"/>
      </bottom>
      <diagonal/>
    </border>
    <border>
      <left/>
      <right style="medium">
        <color theme="4"/>
      </right>
      <top style="medium">
        <color rgb="FF5B9BD5"/>
      </top>
      <bottom/>
      <diagonal/>
    </border>
    <border>
      <left/>
      <right style="medium">
        <color theme="4"/>
      </right>
      <top style="thin">
        <color indexed="64"/>
      </top>
      <bottom style="thin">
        <color indexed="64"/>
      </bottom>
      <diagonal/>
    </border>
    <border>
      <left style="medium">
        <color rgb="FF5B9BD5"/>
      </left>
      <right style="medium">
        <color theme="4"/>
      </right>
      <top/>
      <bottom/>
      <diagonal/>
    </border>
    <border>
      <left style="medium">
        <color rgb="FF5B9BD5"/>
      </left>
      <right style="medium">
        <color theme="4"/>
      </right>
      <top style="medium">
        <color theme="4" tint="-0.24994659260841701"/>
      </top>
      <bottom/>
      <diagonal/>
    </border>
    <border>
      <left style="medium">
        <color rgb="FF5B9BD5"/>
      </left>
      <right style="medium">
        <color theme="4"/>
      </right>
      <top/>
      <bottom style="medium">
        <color theme="4" tint="-0.24994659260841701"/>
      </bottom>
      <diagonal/>
    </border>
    <border>
      <left style="thin">
        <color rgb="FF000000"/>
      </left>
      <right style="medium">
        <color theme="4"/>
      </right>
      <top/>
      <bottom/>
      <diagonal/>
    </border>
    <border>
      <left/>
      <right style="medium">
        <color rgb="FF5B9BD5"/>
      </right>
      <top style="medium">
        <color rgb="FF5B9BD5"/>
      </top>
      <bottom style="medium">
        <color theme="4"/>
      </bottom>
      <diagonal/>
    </border>
    <border>
      <left style="medium">
        <color theme="4"/>
      </left>
      <right style="medium">
        <color theme="4"/>
      </right>
      <top/>
      <bottom style="medium">
        <color rgb="FF5B9BD5"/>
      </bottom>
      <diagonal/>
    </border>
    <border>
      <left style="medium">
        <color theme="4"/>
      </left>
      <right style="medium">
        <color theme="4"/>
      </right>
      <top style="medium">
        <color rgb="FF5B9BD5"/>
      </top>
      <bottom style="medium">
        <color rgb="FF5B9BD5"/>
      </bottom>
      <diagonal/>
    </border>
    <border>
      <left style="medium">
        <color theme="4"/>
      </left>
      <right/>
      <top/>
      <bottom/>
      <diagonal/>
    </border>
    <border>
      <left style="medium">
        <color theme="4"/>
      </left>
      <right style="medium">
        <color theme="4"/>
      </right>
      <top style="medium">
        <color theme="4"/>
      </top>
      <bottom style="medium">
        <color rgb="FF5B9BD5"/>
      </bottom>
      <diagonal/>
    </border>
    <border>
      <left style="medium">
        <color theme="4"/>
      </left>
      <right style="medium">
        <color theme="4"/>
      </right>
      <top style="medium">
        <color rgb="FF5B9BD5"/>
      </top>
      <bottom style="medium">
        <color theme="4"/>
      </bottom>
      <diagonal/>
    </border>
    <border>
      <left style="thin">
        <color theme="4"/>
      </left>
      <right style="thin">
        <color theme="4"/>
      </right>
      <top style="thin">
        <color theme="4"/>
      </top>
      <bottom style="thin">
        <color theme="4"/>
      </bottom>
      <diagonal/>
    </border>
    <border>
      <left/>
      <right/>
      <top style="medium">
        <color theme="4"/>
      </top>
      <bottom/>
      <diagonal/>
    </border>
    <border>
      <left/>
      <right/>
      <top/>
      <bottom style="medium">
        <color theme="4"/>
      </bottom>
      <diagonal/>
    </border>
    <border>
      <left style="medium">
        <color theme="4"/>
      </left>
      <right/>
      <top style="medium">
        <color theme="4"/>
      </top>
      <bottom/>
      <diagonal/>
    </border>
    <border>
      <left/>
      <right style="thin">
        <color indexed="64"/>
      </right>
      <top style="medium">
        <color indexed="64"/>
      </top>
      <bottom style="thin">
        <color indexed="64"/>
      </bottom>
      <diagonal/>
    </border>
    <border>
      <left style="medium">
        <color theme="4"/>
      </left>
      <right/>
      <top style="medium">
        <color rgb="FF5B9BD5"/>
      </top>
      <bottom style="medium">
        <color theme="4"/>
      </bottom>
      <diagonal/>
    </border>
    <border>
      <left/>
      <right style="medium">
        <color rgb="FF5B9BD5"/>
      </right>
      <top style="medium">
        <color theme="4" tint="-0.24994659260841701"/>
      </top>
      <bottom/>
      <diagonal/>
    </border>
    <border>
      <left/>
      <right style="medium">
        <color rgb="FF5B9BD5"/>
      </right>
      <top/>
      <bottom style="medium">
        <color theme="4" tint="-0.24994659260841701"/>
      </bottom>
      <diagonal/>
    </border>
    <border>
      <left style="thin">
        <color theme="4"/>
      </left>
      <right style="medium">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right style="thin">
        <color theme="4"/>
      </right>
      <top style="thin">
        <color theme="4"/>
      </top>
      <bottom style="thin">
        <color theme="4"/>
      </bottom>
      <diagonal/>
    </border>
    <border>
      <left/>
      <right style="thin">
        <color theme="4"/>
      </right>
      <top style="thin">
        <color theme="4"/>
      </top>
      <bottom style="medium">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right style="thin">
        <color theme="4"/>
      </right>
      <top/>
      <bottom style="thin">
        <color theme="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theme="4"/>
      </left>
      <right style="medium">
        <color rgb="FF5B9BD5"/>
      </right>
      <top style="medium">
        <color rgb="FF5B9BD5"/>
      </top>
      <bottom/>
      <diagonal/>
    </border>
    <border>
      <left style="medium">
        <color theme="4"/>
      </left>
      <right style="medium">
        <color rgb="FF5B9BD5"/>
      </right>
      <top/>
      <bottom style="medium">
        <color rgb="FF5B9BD5"/>
      </bottom>
      <diagonal/>
    </border>
    <border>
      <left style="medium">
        <color rgb="FF5B9BD5"/>
      </left>
      <right style="thin">
        <color indexed="64"/>
      </right>
      <top style="medium">
        <color rgb="FF2F75B5"/>
      </top>
      <bottom/>
      <diagonal/>
    </border>
    <border>
      <left style="medium">
        <color rgb="FF5B9BD5"/>
      </left>
      <right style="thin">
        <color indexed="64"/>
      </right>
      <top/>
      <bottom style="medium">
        <color rgb="FF5B9BD5"/>
      </bottom>
      <diagonal/>
    </border>
    <border>
      <left style="thin">
        <color indexed="64"/>
      </left>
      <right style="thin">
        <color indexed="64"/>
      </right>
      <top/>
      <bottom style="medium">
        <color indexed="64"/>
      </bottom>
      <diagonal/>
    </border>
  </borders>
  <cellStyleXfs count="21">
    <xf numFmtId="0" fontId="0" fillId="0" borderId="0"/>
    <xf numFmtId="0" fontId="2" fillId="0" borderId="0"/>
    <xf numFmtId="0" fontId="1" fillId="0" borderId="0"/>
    <xf numFmtId="0" fontId="1" fillId="0" borderId="0"/>
    <xf numFmtId="0" fontId="5" fillId="0" borderId="0"/>
    <xf numFmtId="0" fontId="15" fillId="0" borderId="0" applyNumberFormat="0" applyFill="0" applyBorder="0" applyAlignment="0" applyProtection="0"/>
    <xf numFmtId="0" fontId="1" fillId="0" borderId="0"/>
    <xf numFmtId="0" fontId="45" fillId="0" borderId="0"/>
    <xf numFmtId="0" fontId="30" fillId="0" borderId="0"/>
    <xf numFmtId="0" fontId="30" fillId="0" borderId="0"/>
    <xf numFmtId="0" fontId="57" fillId="0" borderId="0"/>
    <xf numFmtId="9" fontId="30" fillId="0" borderId="0" applyFont="0" applyFill="0" applyBorder="0" applyAlignment="0" applyProtection="0"/>
    <xf numFmtId="43" fontId="30" fillId="0" borderId="0" applyFont="0" applyFill="0" applyBorder="0" applyAlignment="0" applyProtection="0"/>
    <xf numFmtId="9" fontId="59" fillId="0" borderId="0" applyFont="0" applyFill="0" applyBorder="0" applyAlignment="0" applyProtection="0"/>
    <xf numFmtId="0" fontId="60" fillId="0" borderId="0"/>
    <xf numFmtId="43" fontId="30" fillId="0" borderId="0" applyFon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0" fontId="59" fillId="0" borderId="0"/>
    <xf numFmtId="43" fontId="30" fillId="0" borderId="0" applyFont="0" applyFill="0" applyBorder="0" applyAlignment="0" applyProtection="0"/>
  </cellStyleXfs>
  <cellXfs count="717">
    <xf numFmtId="0" fontId="0" fillId="0" borderId="0" xfId="0"/>
    <xf numFmtId="0" fontId="1" fillId="0" borderId="0" xfId="2"/>
    <xf numFmtId="0" fontId="1" fillId="0" borderId="1" xfId="2" applyBorder="1"/>
    <xf numFmtId="0" fontId="10" fillId="2" borderId="18" xfId="2" applyFont="1" applyFill="1" applyBorder="1" applyAlignment="1">
      <alignment horizontal="center"/>
    </xf>
    <xf numFmtId="0" fontId="10" fillId="2" borderId="18" xfId="2" applyFont="1" applyFill="1" applyBorder="1" applyAlignment="1">
      <alignment horizontal="center" wrapText="1"/>
    </xf>
    <xf numFmtId="0" fontId="0" fillId="0" borderId="2" xfId="0" applyBorder="1"/>
    <xf numFmtId="0" fontId="0" fillId="0" borderId="2" xfId="0" applyBorder="1" applyAlignment="1">
      <alignment wrapText="1"/>
    </xf>
    <xf numFmtId="0" fontId="0" fillId="0" borderId="5" xfId="0" applyBorder="1"/>
    <xf numFmtId="0" fontId="8" fillId="5" borderId="0" xfId="0" applyFont="1" applyFill="1"/>
    <xf numFmtId="0" fontId="14" fillId="6" borderId="0" xfId="0" applyFont="1" applyFill="1" applyAlignment="1">
      <alignment wrapText="1"/>
    </xf>
    <xf numFmtId="0" fontId="14" fillId="7" borderId="0" xfId="0" applyFont="1" applyFill="1" applyAlignment="1">
      <alignment wrapText="1"/>
    </xf>
    <xf numFmtId="0" fontId="8" fillId="8" borderId="0" xfId="5" applyFont="1" applyFill="1" applyAlignment="1">
      <alignment wrapText="1"/>
    </xf>
    <xf numFmtId="0" fontId="14" fillId="9" borderId="0" xfId="0" applyFont="1" applyFill="1" applyAlignment="1">
      <alignment wrapText="1"/>
    </xf>
    <xf numFmtId="0" fontId="8" fillId="6" borderId="0" xfId="5" applyFont="1" applyFill="1" applyAlignment="1">
      <alignment wrapText="1"/>
    </xf>
    <xf numFmtId="0" fontId="14" fillId="8" borderId="0" xfId="0" applyFont="1" applyFill="1" applyAlignment="1">
      <alignment wrapText="1"/>
    </xf>
    <xf numFmtId="0" fontId="8" fillId="9" borderId="0" xfId="5" applyFont="1" applyFill="1" applyAlignment="1">
      <alignment wrapText="1"/>
    </xf>
    <xf numFmtId="0" fontId="16" fillId="2" borderId="12" xfId="0" applyFont="1" applyFill="1" applyBorder="1" applyAlignment="1">
      <alignment vertical="center"/>
    </xf>
    <xf numFmtId="0" fontId="16" fillId="2" borderId="0" xfId="0" applyFont="1" applyFill="1" applyAlignment="1" applyProtection="1">
      <alignment vertical="center"/>
      <protection locked="0"/>
    </xf>
    <xf numFmtId="0" fontId="16" fillId="2" borderId="32" xfId="0" applyFont="1" applyFill="1" applyBorder="1" applyAlignment="1">
      <alignment vertical="center"/>
    </xf>
    <xf numFmtId="0" fontId="0" fillId="0" borderId="0" xfId="0" applyAlignment="1">
      <alignment wrapText="1"/>
    </xf>
    <xf numFmtId="0" fontId="24"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35" fillId="0" borderId="0" xfId="0" applyFont="1"/>
    <xf numFmtId="0" fontId="22" fillId="2" borderId="33" xfId="0" applyFont="1" applyFill="1" applyBorder="1" applyAlignment="1">
      <alignment horizontal="center" vertical="center" wrapText="1"/>
    </xf>
    <xf numFmtId="0" fontId="6" fillId="0" borderId="33" xfId="0" applyFont="1" applyBorder="1" applyAlignment="1">
      <alignment horizontal="center" vertical="center" wrapText="1"/>
    </xf>
    <xf numFmtId="0" fontId="0" fillId="2" borderId="0" xfId="0" applyFill="1" applyAlignment="1">
      <alignment wrapText="1"/>
    </xf>
    <xf numFmtId="0" fontId="0" fillId="2" borderId="0" xfId="0" applyFill="1" applyAlignment="1">
      <alignment vertical="center" wrapText="1"/>
    </xf>
    <xf numFmtId="0" fontId="39" fillId="12" borderId="0" xfId="0" applyFont="1" applyFill="1"/>
    <xf numFmtId="0" fontId="39" fillId="0" borderId="28" xfId="0" applyFont="1" applyBorder="1"/>
    <xf numFmtId="0" fontId="40" fillId="0" borderId="0" xfId="0" applyFont="1" applyAlignment="1">
      <alignment horizontal="center" vertical="center"/>
    </xf>
    <xf numFmtId="0" fontId="42" fillId="13" borderId="50" xfId="0" applyFont="1" applyFill="1" applyBorder="1" applyAlignment="1">
      <alignment horizontal="center" vertical="center" wrapText="1"/>
    </xf>
    <xf numFmtId="0" fontId="39" fillId="14" borderId="48" xfId="0" applyFont="1" applyFill="1" applyBorder="1" applyAlignment="1">
      <alignment horizontal="center" vertical="center" textRotation="90" wrapText="1"/>
    </xf>
    <xf numFmtId="0" fontId="42" fillId="13" borderId="58" xfId="0" applyFont="1" applyFill="1" applyBorder="1" applyAlignment="1">
      <alignment horizontal="center" vertical="center" textRotation="90"/>
    </xf>
    <xf numFmtId="0" fontId="40" fillId="0" borderId="58" xfId="0" applyFont="1" applyBorder="1" applyAlignment="1">
      <alignment horizontal="center" vertical="center"/>
    </xf>
    <xf numFmtId="0" fontId="44" fillId="0" borderId="58" xfId="0" applyFont="1" applyBorder="1" applyAlignment="1">
      <alignment horizontal="left" vertical="center" wrapText="1"/>
    </xf>
    <xf numFmtId="0" fontId="40" fillId="0" borderId="58" xfId="0" applyFont="1" applyBorder="1" applyAlignment="1">
      <alignment horizontal="center" vertical="center" textRotation="90"/>
    </xf>
    <xf numFmtId="9" fontId="40" fillId="0" borderId="58" xfId="0" applyNumberFormat="1" applyFont="1" applyBorder="1" applyAlignment="1">
      <alignment horizontal="center" vertical="center"/>
    </xf>
    <xf numFmtId="169" fontId="40" fillId="0" borderId="58" xfId="0" applyNumberFormat="1" applyFont="1" applyBorder="1" applyAlignment="1">
      <alignment horizontal="center" vertical="center"/>
    </xf>
    <xf numFmtId="0" fontId="42" fillId="0" borderId="58" xfId="0" applyFont="1" applyBorder="1" applyAlignment="1">
      <alignment horizontal="center" vertical="center" textRotation="90" wrapText="1"/>
    </xf>
    <xf numFmtId="0" fontId="42" fillId="0" borderId="58" xfId="0" applyFont="1" applyBorder="1" applyAlignment="1">
      <alignment horizontal="center" vertical="center" textRotation="90"/>
    </xf>
    <xf numFmtId="0" fontId="40" fillId="0" borderId="52" xfId="0" applyFont="1" applyBorder="1" applyAlignment="1">
      <alignment horizontal="center" vertical="center" textRotation="90" wrapText="1"/>
    </xf>
    <xf numFmtId="0" fontId="40" fillId="0" borderId="58" xfId="0" applyFont="1" applyBorder="1" applyAlignment="1">
      <alignment horizontal="center" vertical="center" wrapText="1"/>
    </xf>
    <xf numFmtId="14" fontId="40" fillId="0" borderId="58" xfId="0" applyNumberFormat="1" applyFont="1" applyBorder="1" applyAlignment="1">
      <alignment horizontal="center" vertical="center"/>
    </xf>
    <xf numFmtId="0" fontId="44" fillId="0" borderId="58" xfId="0" applyFont="1" applyBorder="1" applyAlignment="1">
      <alignment horizontal="left" vertical="center"/>
    </xf>
    <xf numFmtId="0" fontId="39" fillId="0" borderId="0" xfId="0" applyFont="1"/>
    <xf numFmtId="0" fontId="40" fillId="0" borderId="55" xfId="0" applyFont="1" applyBorder="1" applyAlignment="1">
      <alignment horizontal="center" vertical="center" wrapText="1"/>
    </xf>
    <xf numFmtId="0" fontId="44" fillId="0" borderId="58" xfId="0" applyFont="1" applyBorder="1" applyAlignment="1">
      <alignment horizontal="center" vertical="center" wrapText="1"/>
    </xf>
    <xf numFmtId="14" fontId="44" fillId="0" borderId="58" xfId="0" applyNumberFormat="1" applyFont="1" applyBorder="1" applyAlignment="1">
      <alignment horizontal="center" vertical="center" wrapText="1"/>
    </xf>
    <xf numFmtId="14" fontId="40" fillId="0" borderId="58" xfId="0" applyNumberFormat="1" applyFont="1" applyBorder="1" applyAlignment="1">
      <alignment horizontal="center" vertical="center" wrapText="1"/>
    </xf>
    <xf numFmtId="0" fontId="40" fillId="0" borderId="58" xfId="0" applyFont="1" applyBorder="1" applyAlignment="1">
      <alignment horizontal="left" vertical="center" wrapText="1"/>
    </xf>
    <xf numFmtId="0" fontId="40" fillId="0" borderId="60" xfId="0" applyFont="1" applyBorder="1" applyAlignment="1">
      <alignment horizontal="left" vertical="center" wrapText="1"/>
    </xf>
    <xf numFmtId="0" fontId="44" fillId="0" borderId="52" xfId="0" applyFont="1" applyBorder="1" applyAlignment="1">
      <alignment horizontal="left" vertical="center" wrapText="1"/>
    </xf>
    <xf numFmtId="14" fontId="40" fillId="0" borderId="52" xfId="0" applyNumberFormat="1" applyFont="1" applyBorder="1" applyAlignment="1">
      <alignment horizontal="center" vertical="center"/>
    </xf>
    <xf numFmtId="168" fontId="40" fillId="0" borderId="58" xfId="0" applyNumberFormat="1" applyFont="1" applyBorder="1" applyAlignment="1">
      <alignment horizontal="center" vertical="center" wrapText="1"/>
    </xf>
    <xf numFmtId="0" fontId="40" fillId="0" borderId="58" xfId="0" applyFont="1" applyBorder="1" applyAlignment="1">
      <alignment vertical="center" wrapText="1"/>
    </xf>
    <xf numFmtId="0" fontId="40" fillId="0" borderId="58" xfId="0" applyFont="1" applyBorder="1" applyAlignment="1">
      <alignment horizontal="center" vertical="center" textRotation="90" wrapText="1"/>
    </xf>
    <xf numFmtId="0" fontId="21" fillId="0" borderId="0" xfId="0" applyFont="1" applyAlignment="1">
      <alignment vertical="center"/>
    </xf>
    <xf numFmtId="0" fontId="21" fillId="15" borderId="0" xfId="0" applyFont="1" applyFill="1" applyAlignment="1">
      <alignment vertical="center"/>
    </xf>
    <xf numFmtId="0" fontId="46" fillId="12" borderId="0" xfId="0" applyFont="1" applyFill="1" applyAlignment="1">
      <alignment horizontal="center" vertical="center" wrapText="1"/>
    </xf>
    <xf numFmtId="0" fontId="21" fillId="12" borderId="0" xfId="0" applyFont="1" applyFill="1" applyAlignment="1">
      <alignment horizontal="left" vertical="center" wrapText="1"/>
    </xf>
    <xf numFmtId="0" fontId="21" fillId="12" borderId="74" xfId="0" applyFont="1" applyFill="1" applyBorder="1" applyAlignment="1">
      <alignment horizontal="left" vertical="center" wrapText="1"/>
    </xf>
    <xf numFmtId="0" fontId="18" fillId="17" borderId="75" xfId="0" applyFont="1" applyFill="1" applyBorder="1" applyAlignment="1">
      <alignment horizontal="center" vertical="center" wrapText="1"/>
    </xf>
    <xf numFmtId="0" fontId="18" fillId="17" borderId="76" xfId="0" applyFont="1" applyFill="1" applyBorder="1" applyAlignment="1">
      <alignment horizontal="center" vertical="center" wrapText="1"/>
    </xf>
    <xf numFmtId="0" fontId="18" fillId="17" borderId="77" xfId="0" applyFont="1" applyFill="1" applyBorder="1" applyAlignment="1">
      <alignment horizontal="center" vertical="center" wrapText="1"/>
    </xf>
    <xf numFmtId="0" fontId="6" fillId="0" borderId="29" xfId="0" applyFont="1" applyBorder="1" applyAlignment="1">
      <alignment horizontal="center" vertical="center" wrapText="1"/>
    </xf>
    <xf numFmtId="14" fontId="19" fillId="12" borderId="28" xfId="0" applyNumberFormat="1" applyFont="1" applyFill="1" applyBorder="1" applyAlignment="1">
      <alignment horizontal="center" vertical="center"/>
    </xf>
    <xf numFmtId="0" fontId="19" fillId="12" borderId="28" xfId="0" applyFont="1" applyFill="1" applyBorder="1" applyAlignment="1">
      <alignment horizontal="center" vertical="center" wrapText="1"/>
    </xf>
    <xf numFmtId="0" fontId="19" fillId="12" borderId="28" xfId="0" applyFont="1" applyFill="1" applyBorder="1" applyAlignment="1">
      <alignment vertical="center" wrapText="1"/>
    </xf>
    <xf numFmtId="0" fontId="19" fillId="12" borderId="31" xfId="0" applyFont="1" applyFill="1" applyBorder="1" applyAlignment="1">
      <alignment horizontal="left" vertical="center" wrapText="1"/>
    </xf>
    <xf numFmtId="0" fontId="19" fillId="12" borderId="28" xfId="0" applyFont="1" applyFill="1" applyBorder="1" applyAlignment="1">
      <alignment horizontal="left" vertical="center" wrapText="1"/>
    </xf>
    <xf numFmtId="0" fontId="19" fillId="12" borderId="24" xfId="0" applyFont="1" applyFill="1" applyBorder="1" applyAlignment="1">
      <alignment horizontal="center" vertical="center" wrapText="1"/>
    </xf>
    <xf numFmtId="0" fontId="19" fillId="12" borderId="24" xfId="0" applyFont="1" applyFill="1" applyBorder="1" applyAlignment="1">
      <alignment vertical="center" wrapText="1"/>
    </xf>
    <xf numFmtId="0" fontId="19" fillId="12" borderId="27" xfId="0" applyFont="1" applyFill="1" applyBorder="1" applyAlignment="1">
      <alignment horizontal="left" vertical="center" wrapText="1"/>
    </xf>
    <xf numFmtId="14" fontId="19" fillId="12" borderId="24" xfId="0" applyNumberFormat="1" applyFont="1" applyFill="1" applyBorder="1" applyAlignment="1">
      <alignment horizontal="center" vertical="center"/>
    </xf>
    <xf numFmtId="0" fontId="19" fillId="12" borderId="48" xfId="0" applyFont="1" applyFill="1" applyBorder="1" applyAlignment="1">
      <alignment horizontal="center" vertical="center" wrapText="1"/>
    </xf>
    <xf numFmtId="0" fontId="19" fillId="12" borderId="48" xfId="0" applyFont="1" applyFill="1" applyBorder="1" applyAlignment="1">
      <alignment vertical="center" wrapText="1"/>
    </xf>
    <xf numFmtId="0" fontId="19" fillId="12" borderId="45" xfId="0" applyFont="1" applyFill="1" applyBorder="1" applyAlignment="1">
      <alignment horizontal="left" vertical="center" wrapText="1"/>
    </xf>
    <xf numFmtId="0" fontId="19" fillId="12" borderId="48" xfId="0" applyFont="1" applyFill="1" applyBorder="1" applyAlignment="1">
      <alignment horizontal="left" vertical="center" wrapText="1"/>
    </xf>
    <xf numFmtId="14" fontId="19" fillId="12" borderId="48" xfId="0" applyNumberFormat="1" applyFont="1" applyFill="1" applyBorder="1" applyAlignment="1">
      <alignment horizontal="center" vertical="center"/>
    </xf>
    <xf numFmtId="0" fontId="19" fillId="12" borderId="79" xfId="0" applyFont="1" applyFill="1" applyBorder="1" applyAlignment="1">
      <alignment horizontal="center" vertical="center" wrapText="1"/>
    </xf>
    <xf numFmtId="0" fontId="19" fillId="12" borderId="79" xfId="0" applyFont="1" applyFill="1" applyBorder="1" applyAlignment="1">
      <alignment vertical="center" wrapText="1"/>
    </xf>
    <xf numFmtId="0" fontId="19" fillId="12" borderId="79" xfId="0" applyFont="1" applyFill="1" applyBorder="1" applyAlignment="1">
      <alignment horizontal="left" vertical="center" wrapText="1"/>
    </xf>
    <xf numFmtId="14" fontId="19" fillId="12" borderId="79" xfId="0" applyNumberFormat="1" applyFont="1" applyFill="1" applyBorder="1" applyAlignment="1">
      <alignment horizontal="center" vertical="center"/>
    </xf>
    <xf numFmtId="14" fontId="6" fillId="0" borderId="33" xfId="0" applyNumberFormat="1" applyFont="1" applyBorder="1" applyAlignment="1">
      <alignment horizontal="center" vertical="center" wrapText="1"/>
    </xf>
    <xf numFmtId="0" fontId="36" fillId="12" borderId="0" xfId="0" applyFont="1" applyFill="1" applyAlignment="1">
      <alignment horizontal="center" vertical="center" wrapText="1"/>
    </xf>
    <xf numFmtId="0" fontId="18" fillId="12" borderId="18" xfId="0" applyFont="1" applyFill="1" applyBorder="1" applyAlignment="1">
      <alignment horizontal="center" vertical="center" wrapText="1"/>
    </xf>
    <xf numFmtId="0" fontId="18" fillId="12" borderId="18" xfId="0" applyFont="1" applyFill="1" applyBorder="1" applyAlignment="1">
      <alignment horizontal="center" vertical="center"/>
    </xf>
    <xf numFmtId="9" fontId="40" fillId="0" borderId="52" xfId="0" applyNumberFormat="1" applyFont="1" applyBorder="1" applyAlignment="1">
      <alignment horizontal="center" vertical="center" wrapText="1"/>
    </xf>
    <xf numFmtId="0" fontId="42" fillId="0" borderId="52" xfId="0" applyFont="1" applyBorder="1" applyAlignment="1">
      <alignment horizontal="center" vertical="center" wrapText="1"/>
    </xf>
    <xf numFmtId="0" fontId="42" fillId="0" borderId="52" xfId="0" applyFont="1" applyBorder="1" applyAlignment="1">
      <alignment horizontal="center" vertical="center"/>
    </xf>
    <xf numFmtId="0" fontId="40" fillId="0" borderId="52" xfId="0" applyFont="1" applyBorder="1" applyAlignment="1">
      <alignment horizontal="center" vertical="center" wrapText="1"/>
    </xf>
    <xf numFmtId="0" fontId="40" fillId="0" borderId="52" xfId="0" applyFont="1" applyBorder="1" applyAlignment="1">
      <alignment horizontal="center" vertical="center"/>
    </xf>
    <xf numFmtId="2" fontId="40" fillId="0" borderId="52" xfId="0" applyNumberFormat="1" applyFont="1" applyBorder="1" applyAlignment="1">
      <alignment horizontal="center" vertical="center" wrapText="1"/>
    </xf>
    <xf numFmtId="0" fontId="40" fillId="0" borderId="59" xfId="0" applyFont="1" applyBorder="1" applyAlignment="1">
      <alignment horizontal="center" vertical="center" wrapText="1"/>
    </xf>
    <xf numFmtId="168" fontId="40" fillId="0" borderId="52" xfId="0" applyNumberFormat="1" applyFont="1" applyBorder="1" applyAlignment="1">
      <alignment horizontal="center" vertical="center" wrapText="1"/>
    </xf>
    <xf numFmtId="170" fontId="40" fillId="0" borderId="52" xfId="0" applyNumberFormat="1" applyFont="1" applyBorder="1" applyAlignment="1">
      <alignment horizontal="right" vertical="center" wrapText="1"/>
    </xf>
    <xf numFmtId="169" fontId="40" fillId="0" borderId="52" xfId="0" applyNumberFormat="1" applyFont="1" applyBorder="1" applyAlignment="1">
      <alignment horizontal="center" vertical="center"/>
    </xf>
    <xf numFmtId="0" fontId="42" fillId="0" borderId="52" xfId="0" applyFont="1" applyBorder="1" applyAlignment="1">
      <alignment horizontal="center" vertical="center" textRotation="90" wrapText="1"/>
    </xf>
    <xf numFmtId="9" fontId="40" fillId="0" borderId="52" xfId="0" applyNumberFormat="1" applyFont="1" applyBorder="1" applyAlignment="1">
      <alignment horizontal="center" vertical="center"/>
    </xf>
    <xf numFmtId="0" fontId="42" fillId="0" borderId="52" xfId="0" applyFont="1" applyBorder="1" applyAlignment="1">
      <alignment horizontal="center" vertical="center" textRotation="90"/>
    </xf>
    <xf numFmtId="0" fontId="40" fillId="0" borderId="52" xfId="0" applyFont="1" applyBorder="1" applyAlignment="1">
      <alignment horizontal="center" vertical="center" textRotation="90"/>
    </xf>
    <xf numFmtId="0" fontId="50" fillId="0" borderId="42" xfId="7" applyFont="1" applyBorder="1" applyAlignment="1">
      <alignment horizontal="center" vertical="center" wrapText="1"/>
    </xf>
    <xf numFmtId="0" fontId="6" fillId="0" borderId="42" xfId="7" applyFont="1" applyBorder="1" applyAlignment="1">
      <alignment horizontal="center" vertical="center" wrapText="1"/>
    </xf>
    <xf numFmtId="166" fontId="6" fillId="0" borderId="42" xfId="7" applyNumberFormat="1" applyFont="1" applyBorder="1" applyAlignment="1">
      <alignment horizontal="center" vertical="center"/>
    </xf>
    <xf numFmtId="166" fontId="6" fillId="0" borderId="42" xfId="7" applyNumberFormat="1" applyFont="1" applyBorder="1" applyAlignment="1">
      <alignment horizontal="center" vertical="center" wrapText="1"/>
    </xf>
    <xf numFmtId="14" fontId="34" fillId="0" borderId="82" xfId="0" applyNumberFormat="1" applyFont="1" applyBorder="1" applyAlignment="1">
      <alignment horizontal="center" vertical="center" wrapText="1"/>
    </xf>
    <xf numFmtId="14" fontId="34" fillId="0" borderId="87" xfId="0" applyNumberFormat="1" applyFont="1" applyBorder="1" applyAlignment="1">
      <alignment horizontal="center" vertical="center" wrapText="1"/>
    </xf>
    <xf numFmtId="14" fontId="34" fillId="0" borderId="83" xfId="0" applyNumberFormat="1" applyFont="1" applyBorder="1" applyAlignment="1">
      <alignment horizontal="center" vertical="center" wrapText="1"/>
    </xf>
    <xf numFmtId="14" fontId="34" fillId="0" borderId="90" xfId="0" applyNumberFormat="1" applyFont="1" applyBorder="1" applyAlignment="1">
      <alignment horizontal="center" vertical="center" wrapText="1"/>
    </xf>
    <xf numFmtId="14" fontId="34" fillId="0" borderId="91" xfId="0" applyNumberFormat="1" applyFont="1" applyBorder="1" applyAlignment="1">
      <alignment horizontal="center" vertical="center" wrapText="1"/>
    </xf>
    <xf numFmtId="14" fontId="34" fillId="0" borderId="86" xfId="0" applyNumberFormat="1" applyFont="1" applyBorder="1" applyAlignment="1">
      <alignment horizontal="center" vertical="center" wrapText="1"/>
    </xf>
    <xf numFmtId="0" fontId="34" fillId="0" borderId="85" xfId="0" applyFont="1" applyBorder="1" applyAlignment="1">
      <alignment horizontal="center" vertical="center" wrapText="1"/>
    </xf>
    <xf numFmtId="0" fontId="1" fillId="0" borderId="85" xfId="0" applyFont="1" applyBorder="1" applyAlignment="1">
      <alignment horizontal="center" vertical="center" wrapText="1"/>
    </xf>
    <xf numFmtId="0" fontId="34" fillId="0" borderId="11" xfId="0" applyFont="1" applyBorder="1" applyAlignment="1">
      <alignment horizontal="center" vertical="center" wrapText="1"/>
    </xf>
    <xf numFmtId="14" fontId="1" fillId="0" borderId="85" xfId="0" applyNumberFormat="1" applyFont="1" applyBorder="1" applyAlignment="1">
      <alignment horizontal="center" vertical="center" wrapText="1"/>
    </xf>
    <xf numFmtId="0" fontId="34" fillId="12" borderId="11" xfId="0" applyFont="1" applyFill="1" applyBorder="1" applyAlignment="1">
      <alignment horizontal="center" vertical="center" wrapText="1"/>
    </xf>
    <xf numFmtId="165" fontId="15" fillId="21" borderId="18" xfId="5" applyNumberFormat="1" applyFill="1" applyBorder="1" applyAlignment="1">
      <alignment horizontal="center" vertical="center" wrapText="1"/>
    </xf>
    <xf numFmtId="0" fontId="52" fillId="21" borderId="33" xfId="0" applyFont="1" applyFill="1" applyBorder="1" applyAlignment="1">
      <alignment horizontal="center" vertical="center" wrapText="1"/>
    </xf>
    <xf numFmtId="0" fontId="52" fillId="21" borderId="0" xfId="0" applyFont="1" applyFill="1" applyAlignment="1">
      <alignment horizontal="center" vertical="center" wrapText="1"/>
    </xf>
    <xf numFmtId="165" fontId="1" fillId="21" borderId="18" xfId="5" applyNumberFormat="1" applyFont="1" applyFill="1" applyBorder="1" applyAlignment="1">
      <alignment horizontal="center" vertical="center" wrapText="1"/>
    </xf>
    <xf numFmtId="0" fontId="52" fillId="21" borderId="92" xfId="0" applyFont="1" applyFill="1" applyBorder="1" applyAlignment="1">
      <alignment horizontal="center" vertical="center" wrapText="1"/>
    </xf>
    <xf numFmtId="165" fontId="1" fillId="21" borderId="18" xfId="0" applyNumberFormat="1" applyFont="1" applyFill="1" applyBorder="1" applyAlignment="1">
      <alignment horizontal="center" vertical="center" wrapText="1"/>
    </xf>
    <xf numFmtId="14" fontId="34" fillId="0" borderId="89" xfId="0" applyNumberFormat="1" applyFont="1" applyBorder="1" applyAlignment="1">
      <alignment horizontal="center" vertical="center" wrapText="1"/>
    </xf>
    <xf numFmtId="14" fontId="34" fillId="0" borderId="96" xfId="0" applyNumberFormat="1" applyFont="1" applyBorder="1" applyAlignment="1">
      <alignment horizontal="center" vertical="center" wrapText="1"/>
    </xf>
    <xf numFmtId="14" fontId="34" fillId="0" borderId="97" xfId="0" applyNumberFormat="1" applyFont="1" applyBorder="1" applyAlignment="1">
      <alignment horizontal="center" vertical="center" wrapText="1"/>
    </xf>
    <xf numFmtId="14" fontId="15" fillId="21" borderId="33" xfId="5" applyNumberFormat="1" applyFill="1" applyBorder="1" applyAlignment="1">
      <alignment horizontal="center" vertical="center" wrapText="1"/>
    </xf>
    <xf numFmtId="0" fontId="6" fillId="21" borderId="42" xfId="7" applyFont="1" applyFill="1" applyBorder="1" applyAlignment="1">
      <alignment horizontal="center" vertical="center" wrapText="1"/>
    </xf>
    <xf numFmtId="0" fontId="19" fillId="21" borderId="42" xfId="7" applyFont="1" applyFill="1" applyBorder="1" applyAlignment="1">
      <alignment horizontal="center" vertical="center" wrapText="1"/>
    </xf>
    <xf numFmtId="164" fontId="52" fillId="21" borderId="33" xfId="0" applyNumberFormat="1" applyFont="1" applyFill="1" applyBorder="1" applyAlignment="1">
      <alignment horizontal="center" vertical="center" wrapText="1"/>
    </xf>
    <xf numFmtId="0" fontId="15" fillId="21" borderId="33" xfId="5" applyFill="1" applyBorder="1" applyAlignment="1">
      <alignment horizontal="center" vertical="center" wrapText="1"/>
    </xf>
    <xf numFmtId="14" fontId="59" fillId="21" borderId="33" xfId="5" applyNumberFormat="1" applyFont="1" applyFill="1" applyBorder="1" applyAlignment="1">
      <alignment horizontal="center" vertical="center" wrapText="1"/>
    </xf>
    <xf numFmtId="169" fontId="62" fillId="26" borderId="24" xfId="14" applyNumberFormat="1" applyFont="1" applyFill="1" applyBorder="1" applyAlignment="1">
      <alignment horizontal="center" vertical="center"/>
    </xf>
    <xf numFmtId="9" fontId="62" fillId="26" borderId="24" xfId="14" applyNumberFormat="1" applyFont="1" applyFill="1" applyBorder="1" applyAlignment="1">
      <alignment horizontal="right" vertical="center"/>
    </xf>
    <xf numFmtId="0" fontId="62" fillId="26" borderId="100" xfId="14" applyFont="1" applyFill="1" applyBorder="1" applyAlignment="1">
      <alignment horizontal="center" vertical="center" wrapText="1"/>
    </xf>
    <xf numFmtId="0" fontId="19" fillId="0" borderId="113" xfId="0" applyFont="1" applyBorder="1" applyAlignment="1">
      <alignment horizontal="left" vertical="center"/>
    </xf>
    <xf numFmtId="0" fontId="19" fillId="0" borderId="114" xfId="0" applyFont="1" applyBorder="1" applyAlignment="1">
      <alignment horizontal="left" vertical="center"/>
    </xf>
    <xf numFmtId="14" fontId="19" fillId="12" borderId="29" xfId="0" applyNumberFormat="1" applyFont="1" applyFill="1" applyBorder="1" applyAlignment="1">
      <alignment horizontal="center" vertical="center"/>
    </xf>
    <xf numFmtId="14" fontId="19" fillId="12" borderId="116" xfId="0" applyNumberFormat="1" applyFont="1" applyFill="1" applyBorder="1" applyAlignment="1">
      <alignment horizontal="center" vertical="center"/>
    </xf>
    <xf numFmtId="0" fontId="19" fillId="12" borderId="102" xfId="0" applyFont="1" applyFill="1" applyBorder="1" applyAlignment="1">
      <alignment horizontal="center" vertical="center" wrapText="1"/>
    </xf>
    <xf numFmtId="0" fontId="19" fillId="12" borderId="102" xfId="0" applyFont="1" applyFill="1" applyBorder="1" applyAlignment="1">
      <alignment vertical="center" wrapText="1"/>
    </xf>
    <xf numFmtId="0" fontId="19" fillId="12" borderId="118" xfId="0" applyFont="1" applyFill="1" applyBorder="1" applyAlignment="1">
      <alignment horizontal="left" vertical="center" wrapText="1"/>
    </xf>
    <xf numFmtId="0" fontId="19" fillId="12" borderId="116" xfId="0" applyFont="1" applyFill="1" applyBorder="1" applyAlignment="1">
      <alignment horizontal="center" vertical="center" wrapText="1"/>
    </xf>
    <xf numFmtId="0" fontId="19" fillId="12" borderId="116" xfId="0" applyFont="1" applyFill="1" applyBorder="1" applyAlignment="1">
      <alignment vertical="center" wrapText="1"/>
    </xf>
    <xf numFmtId="0" fontId="19" fillId="12" borderId="120" xfId="0" applyFont="1" applyFill="1" applyBorder="1" applyAlignment="1">
      <alignment horizontal="left" vertical="center" wrapText="1"/>
    </xf>
    <xf numFmtId="0" fontId="6" fillId="0" borderId="43" xfId="0" applyFont="1" applyBorder="1" applyAlignment="1">
      <alignment horizontal="center" vertical="center" wrapText="1"/>
    </xf>
    <xf numFmtId="0" fontId="19" fillId="12" borderId="116" xfId="0" applyFont="1" applyFill="1" applyBorder="1" applyAlignment="1">
      <alignment horizontal="left" vertical="center" wrapText="1"/>
    </xf>
    <xf numFmtId="0" fontId="6" fillId="0" borderId="119" xfId="0" applyFont="1" applyBorder="1" applyAlignment="1">
      <alignment horizontal="center" vertical="center" wrapText="1"/>
    </xf>
    <xf numFmtId="0" fontId="6" fillId="0" borderId="61"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9" fillId="0" borderId="0" xfId="0" applyFont="1" applyAlignment="1">
      <alignment vertical="center"/>
    </xf>
    <xf numFmtId="0" fontId="0" fillId="0" borderId="0" xfId="0" applyAlignment="1">
      <alignment vertical="center"/>
    </xf>
    <xf numFmtId="0" fontId="19" fillId="12" borderId="0" xfId="0" applyFont="1" applyFill="1" applyAlignment="1">
      <alignment horizontal="left" vertical="center" wrapText="1"/>
    </xf>
    <xf numFmtId="0" fontId="19" fillId="12" borderId="0" xfId="0" applyFont="1" applyFill="1" applyAlignment="1">
      <alignment horizontal="center" vertical="center" wrapText="1"/>
    </xf>
    <xf numFmtId="0" fontId="19" fillId="12" borderId="117" xfId="0" applyFont="1" applyFill="1" applyBorder="1" applyAlignment="1">
      <alignment vertical="center" wrapText="1"/>
    </xf>
    <xf numFmtId="0" fontId="19" fillId="12" borderId="119" xfId="0" applyFont="1" applyFill="1" applyBorder="1" applyAlignment="1">
      <alignment vertical="center" wrapText="1"/>
    </xf>
    <xf numFmtId="0" fontId="19" fillId="12" borderId="29" xfId="0" applyFont="1" applyFill="1" applyBorder="1" applyAlignment="1">
      <alignment vertical="center" wrapText="1"/>
    </xf>
    <xf numFmtId="0" fontId="19" fillId="12" borderId="25" xfId="0" applyFont="1" applyFill="1" applyBorder="1" applyAlignment="1">
      <alignment vertical="center" wrapText="1"/>
    </xf>
    <xf numFmtId="0" fontId="19" fillId="12" borderId="43" xfId="0" applyFont="1" applyFill="1" applyBorder="1" applyAlignment="1">
      <alignment vertical="center" wrapText="1"/>
    </xf>
    <xf numFmtId="0" fontId="6" fillId="0" borderId="121" xfId="0" applyFont="1" applyBorder="1" applyAlignment="1">
      <alignment horizontal="center" vertical="center" wrapText="1"/>
    </xf>
    <xf numFmtId="0" fontId="52" fillId="21" borderId="122" xfId="0" applyFont="1" applyFill="1" applyBorder="1" applyAlignment="1">
      <alignment horizontal="center" vertical="center" wrapText="1"/>
    </xf>
    <xf numFmtId="0" fontId="6" fillId="0" borderId="16" xfId="0" applyFont="1" applyBorder="1" applyAlignment="1">
      <alignment horizontal="center" vertical="center" wrapText="1"/>
    </xf>
    <xf numFmtId="0" fontId="21" fillId="17" borderId="77" xfId="0" applyFont="1" applyFill="1" applyBorder="1" applyAlignment="1">
      <alignment horizontal="center" vertical="center" wrapText="1"/>
    </xf>
    <xf numFmtId="14" fontId="19" fillId="12" borderId="117" xfId="0" applyNumberFormat="1" applyFont="1" applyFill="1" applyBorder="1" applyAlignment="1">
      <alignment horizontal="center" vertical="center"/>
    </xf>
    <xf numFmtId="14" fontId="19" fillId="12" borderId="119" xfId="0" applyNumberFormat="1" applyFont="1" applyFill="1" applyBorder="1" applyAlignment="1">
      <alignment horizontal="center" vertical="center"/>
    </xf>
    <xf numFmtId="14" fontId="19" fillId="12" borderId="25" xfId="0" applyNumberFormat="1" applyFont="1" applyFill="1" applyBorder="1" applyAlignment="1">
      <alignment horizontal="center" vertical="center"/>
    </xf>
    <xf numFmtId="14" fontId="19" fillId="12" borderId="43" xfId="0" applyNumberFormat="1" applyFont="1" applyFill="1" applyBorder="1" applyAlignment="1">
      <alignment horizontal="center" vertical="center"/>
    </xf>
    <xf numFmtId="14" fontId="19" fillId="12" borderId="124" xfId="0" applyNumberFormat="1" applyFont="1" applyFill="1" applyBorder="1" applyAlignment="1">
      <alignment horizontal="center" vertical="center"/>
    </xf>
    <xf numFmtId="165" fontId="1" fillId="21" borderId="122" xfId="0" applyNumberFormat="1" applyFont="1" applyFill="1" applyBorder="1" applyAlignment="1">
      <alignment horizontal="center" vertical="center" wrapText="1"/>
    </xf>
    <xf numFmtId="9" fontId="19" fillId="28" borderId="78" xfId="14" applyNumberFormat="1" applyFont="1" applyFill="1" applyBorder="1" applyAlignment="1">
      <alignment vertical="center"/>
    </xf>
    <xf numFmtId="9" fontId="19" fillId="28" borderId="28" xfId="14" applyNumberFormat="1" applyFont="1" applyFill="1" applyBorder="1" applyAlignment="1">
      <alignment vertical="center"/>
    </xf>
    <xf numFmtId="0" fontId="1" fillId="21" borderId="122" xfId="0" applyFont="1" applyFill="1" applyBorder="1" applyAlignment="1">
      <alignment horizontal="center" vertical="center" wrapText="1"/>
    </xf>
    <xf numFmtId="164" fontId="1" fillId="21" borderId="122" xfId="0" applyNumberFormat="1" applyFont="1" applyFill="1" applyBorder="1" applyAlignment="1">
      <alignment horizontal="center" vertical="center" wrapText="1"/>
    </xf>
    <xf numFmtId="14" fontId="19" fillId="12" borderId="2" xfId="0" applyNumberFormat="1" applyFont="1" applyFill="1" applyBorder="1" applyAlignment="1">
      <alignment horizontal="center" vertical="center"/>
    </xf>
    <xf numFmtId="14" fontId="19" fillId="12" borderId="103" xfId="0" applyNumberFormat="1" applyFont="1" applyFill="1" applyBorder="1" applyAlignment="1">
      <alignment horizontal="center" vertical="center"/>
    </xf>
    <xf numFmtId="0" fontId="21" fillId="11" borderId="125" xfId="0" applyFont="1" applyFill="1" applyBorder="1" applyAlignment="1">
      <alignment horizontal="center" vertical="center" wrapText="1"/>
    </xf>
    <xf numFmtId="0" fontId="21" fillId="11" borderId="126" xfId="0" applyFont="1" applyFill="1" applyBorder="1" applyAlignment="1">
      <alignment horizontal="center" vertical="center" wrapText="1"/>
    </xf>
    <xf numFmtId="164" fontId="58" fillId="21" borderId="127" xfId="0" applyNumberFormat="1" applyFont="1" applyFill="1" applyBorder="1" applyAlignment="1">
      <alignment horizontal="center" vertical="center" wrapText="1"/>
    </xf>
    <xf numFmtId="14" fontId="0" fillId="21" borderId="127" xfId="5" applyNumberFormat="1" applyFont="1" applyFill="1" applyBorder="1" applyAlignment="1">
      <alignment horizontal="center" vertical="center" wrapText="1"/>
    </xf>
    <xf numFmtId="165" fontId="58" fillId="21" borderId="127" xfId="0" applyNumberFormat="1" applyFont="1" applyFill="1" applyBorder="1" applyAlignment="1">
      <alignment horizontal="center" vertical="center" wrapText="1"/>
    </xf>
    <xf numFmtId="0" fontId="62" fillId="26" borderId="63" xfId="14" applyFont="1" applyFill="1" applyBorder="1" applyAlignment="1">
      <alignment horizontal="center" vertical="center" wrapText="1"/>
    </xf>
    <xf numFmtId="14" fontId="19" fillId="12" borderId="124" xfId="0" applyNumberFormat="1" applyFont="1" applyFill="1" applyBorder="1" applyAlignment="1">
      <alignment horizontal="center" vertical="center" wrapText="1"/>
    </xf>
    <xf numFmtId="14" fontId="19" fillId="12" borderId="79" xfId="0" applyNumberFormat="1" applyFont="1" applyFill="1" applyBorder="1" applyAlignment="1">
      <alignment horizontal="center" vertical="center" wrapText="1"/>
    </xf>
    <xf numFmtId="0" fontId="19" fillId="0" borderId="95" xfId="14" applyFont="1" applyBorder="1" applyAlignment="1">
      <alignment vertical="center"/>
    </xf>
    <xf numFmtId="14" fontId="19" fillId="12" borderId="29" xfId="0" applyNumberFormat="1" applyFont="1" applyFill="1" applyBorder="1" applyAlignment="1">
      <alignment horizontal="center" vertical="center" wrapText="1"/>
    </xf>
    <xf numFmtId="0" fontId="19" fillId="0" borderId="128" xfId="14" applyFont="1" applyBorder="1" applyAlignment="1">
      <alignment vertical="center"/>
    </xf>
    <xf numFmtId="0" fontId="19" fillId="0" borderId="95" xfId="14" applyFont="1" applyBorder="1" applyAlignment="1">
      <alignment horizontal="center" vertical="center" wrapText="1"/>
    </xf>
    <xf numFmtId="9" fontId="62" fillId="27" borderId="129" xfId="14" applyNumberFormat="1" applyFont="1" applyFill="1" applyBorder="1" applyAlignment="1">
      <alignment horizontal="center" vertical="center" wrapText="1"/>
    </xf>
    <xf numFmtId="9" fontId="62" fillId="27" borderId="130" xfId="14" applyNumberFormat="1" applyFont="1" applyFill="1" applyBorder="1" applyAlignment="1">
      <alignment horizontal="center" vertical="center" wrapText="1"/>
    </xf>
    <xf numFmtId="9" fontId="62" fillId="27" borderId="131" xfId="14" applyNumberFormat="1" applyFont="1" applyFill="1" applyBorder="1" applyAlignment="1">
      <alignment horizontal="center" vertical="center" wrapText="1"/>
    </xf>
    <xf numFmtId="9" fontId="19" fillId="0" borderId="133" xfId="14" applyNumberFormat="1" applyFont="1" applyBorder="1" applyAlignment="1">
      <alignment vertical="center"/>
    </xf>
    <xf numFmtId="9" fontId="19" fillId="28" borderId="105" xfId="14" applyNumberFormat="1" applyFont="1" applyFill="1" applyBorder="1" applyAlignment="1">
      <alignment vertical="center"/>
    </xf>
    <xf numFmtId="9" fontId="19" fillId="0" borderId="134" xfId="14" applyNumberFormat="1" applyFont="1" applyBorder="1" applyAlignment="1">
      <alignment vertical="center"/>
    </xf>
    <xf numFmtId="9" fontId="19" fillId="28" borderId="107" xfId="14" applyNumberFormat="1" applyFont="1" applyFill="1" applyBorder="1" applyAlignment="1">
      <alignment vertical="center"/>
    </xf>
    <xf numFmtId="9" fontId="19" fillId="28" borderId="121" xfId="14" applyNumberFormat="1" applyFont="1" applyFill="1" applyBorder="1" applyAlignment="1">
      <alignment vertical="center"/>
    </xf>
    <xf numFmtId="9" fontId="19" fillId="0" borderId="135" xfId="14" applyNumberFormat="1" applyFont="1" applyBorder="1" applyAlignment="1">
      <alignment vertical="center"/>
    </xf>
    <xf numFmtId="0" fontId="52" fillId="21" borderId="88" xfId="0" applyFont="1" applyFill="1" applyBorder="1" applyAlignment="1">
      <alignment horizontal="center" vertical="center" wrapText="1"/>
    </xf>
    <xf numFmtId="0" fontId="35" fillId="0" borderId="137" xfId="0" applyFont="1" applyBorder="1"/>
    <xf numFmtId="9" fontId="63" fillId="28" borderId="112" xfId="0" applyNumberFormat="1" applyFont="1" applyFill="1" applyBorder="1" applyAlignment="1">
      <alignment horizontal="right" vertical="center"/>
    </xf>
    <xf numFmtId="9" fontId="63" fillId="28" borderId="110" xfId="0" applyNumberFormat="1" applyFont="1" applyFill="1" applyBorder="1" applyAlignment="1">
      <alignment horizontal="right" vertical="center"/>
    </xf>
    <xf numFmtId="9" fontId="62" fillId="27" borderId="131" xfId="0" applyNumberFormat="1" applyFont="1" applyFill="1" applyBorder="1" applyAlignment="1">
      <alignment horizontal="center" vertical="center" wrapText="1"/>
    </xf>
    <xf numFmtId="9" fontId="62" fillId="27" borderId="130" xfId="0" applyNumberFormat="1" applyFont="1" applyFill="1" applyBorder="1" applyAlignment="1">
      <alignment horizontal="center" vertical="center" wrapText="1"/>
    </xf>
    <xf numFmtId="9" fontId="62" fillId="27" borderId="129" xfId="0" applyNumberFormat="1" applyFont="1" applyFill="1" applyBorder="1" applyAlignment="1">
      <alignment horizontal="center" vertical="center" wrapText="1"/>
    </xf>
    <xf numFmtId="9" fontId="63" fillId="28" borderId="111" xfId="0" applyNumberFormat="1" applyFont="1" applyFill="1" applyBorder="1" applyAlignment="1">
      <alignment horizontal="right" vertical="center"/>
    </xf>
    <xf numFmtId="0" fontId="11" fillId="0" borderId="37" xfId="0" applyFont="1" applyBorder="1" applyAlignment="1">
      <alignment horizontal="left" vertical="center" wrapText="1"/>
    </xf>
    <xf numFmtId="0" fontId="11" fillId="0" borderId="39" xfId="0" applyFont="1" applyBorder="1" applyAlignment="1">
      <alignment horizontal="left" vertical="center" wrapText="1"/>
    </xf>
    <xf numFmtId="0" fontId="19" fillId="12" borderId="33" xfId="0" applyFont="1" applyFill="1" applyBorder="1" applyAlignment="1">
      <alignment horizontal="center" vertical="center" wrapText="1"/>
    </xf>
    <xf numFmtId="0" fontId="6" fillId="12" borderId="33" xfId="0" applyFont="1" applyFill="1" applyBorder="1" applyAlignment="1">
      <alignment horizontal="center" vertical="center" wrapText="1"/>
    </xf>
    <xf numFmtId="14" fontId="19" fillId="12" borderId="33" xfId="0" applyNumberFormat="1" applyFont="1" applyFill="1" applyBorder="1" applyAlignment="1">
      <alignment horizontal="center" vertical="center" wrapText="1"/>
    </xf>
    <xf numFmtId="0" fontId="19" fillId="0" borderId="33" xfId="0" applyFont="1" applyBorder="1" applyAlignment="1">
      <alignment horizontal="center" vertical="center" wrapText="1"/>
    </xf>
    <xf numFmtId="0" fontId="6" fillId="12" borderId="33" xfId="0" applyFont="1" applyFill="1" applyBorder="1" applyAlignment="1">
      <alignment horizontal="center" vertical="center"/>
    </xf>
    <xf numFmtId="14" fontId="6" fillId="12" borderId="33" xfId="0" applyNumberFormat="1" applyFont="1" applyFill="1" applyBorder="1" applyAlignment="1">
      <alignment horizontal="center" vertical="center" wrapText="1"/>
    </xf>
    <xf numFmtId="14" fontId="19" fillId="12" borderId="33" xfId="0" applyNumberFormat="1" applyFont="1" applyFill="1" applyBorder="1" applyAlignment="1">
      <alignment horizontal="center" vertical="center"/>
    </xf>
    <xf numFmtId="14" fontId="19" fillId="0" borderId="33" xfId="0" applyNumberFormat="1" applyFont="1" applyBorder="1" applyAlignment="1">
      <alignment horizontal="center" vertical="center" wrapText="1"/>
    </xf>
    <xf numFmtId="0" fontId="51" fillId="24" borderId="33" xfId="0" applyFont="1" applyFill="1" applyBorder="1" applyAlignment="1">
      <alignment horizontal="center" vertical="center" wrapText="1"/>
    </xf>
    <xf numFmtId="14" fontId="15" fillId="24" borderId="33" xfId="5" applyNumberFormat="1" applyFill="1" applyBorder="1" applyAlignment="1">
      <alignment horizontal="center" vertical="center" wrapText="1"/>
    </xf>
    <xf numFmtId="0" fontId="52" fillId="21" borderId="93" xfId="0" applyFont="1" applyFill="1" applyBorder="1" applyAlignment="1">
      <alignment horizontal="center" vertical="center" wrapText="1"/>
    </xf>
    <xf numFmtId="0" fontId="0" fillId="21" borderId="2" xfId="0" applyFill="1" applyBorder="1" applyAlignment="1">
      <alignment horizontal="center" vertical="center" wrapText="1"/>
    </xf>
    <xf numFmtId="0" fontId="15" fillId="21" borderId="2" xfId="5" applyFill="1" applyBorder="1" applyAlignment="1">
      <alignment horizontal="center" vertical="center" wrapText="1"/>
    </xf>
    <xf numFmtId="0" fontId="55" fillId="21" borderId="93" xfId="0" applyFont="1" applyFill="1" applyBorder="1" applyAlignment="1">
      <alignment horizontal="center" vertical="center" wrapText="1"/>
    </xf>
    <xf numFmtId="0" fontId="61" fillId="26" borderId="63" xfId="0" applyFont="1" applyFill="1" applyBorder="1" applyAlignment="1">
      <alignment horizontal="center" vertical="center" wrapText="1"/>
    </xf>
    <xf numFmtId="9" fontId="63" fillId="28" borderId="103" xfId="0" applyNumberFormat="1" applyFont="1" applyFill="1" applyBorder="1" applyAlignment="1">
      <alignment horizontal="right" vertical="center"/>
    </xf>
    <xf numFmtId="9" fontId="63" fillId="0" borderId="104" xfId="0" applyNumberFormat="1" applyFont="1" applyBorder="1" applyAlignment="1">
      <alignment horizontal="right" vertical="center"/>
    </xf>
    <xf numFmtId="9" fontId="63" fillId="28" borderId="2" xfId="0" applyNumberFormat="1" applyFont="1" applyFill="1" applyBorder="1" applyAlignment="1">
      <alignment horizontal="right" vertical="center"/>
    </xf>
    <xf numFmtId="9" fontId="63" fillId="0" borderId="106" xfId="0" applyNumberFormat="1" applyFont="1" applyBorder="1" applyAlignment="1">
      <alignment horizontal="right" vertical="center"/>
    </xf>
    <xf numFmtId="9" fontId="63" fillId="28" borderId="108" xfId="0" applyNumberFormat="1" applyFont="1" applyFill="1" applyBorder="1" applyAlignment="1">
      <alignment horizontal="right" vertical="center"/>
    </xf>
    <xf numFmtId="9" fontId="63" fillId="0" borderId="109" xfId="0" applyNumberFormat="1" applyFont="1" applyBorder="1" applyAlignment="1">
      <alignment horizontal="right" vertical="center"/>
    </xf>
    <xf numFmtId="9" fontId="61" fillId="26" borderId="24" xfId="0" applyNumberFormat="1" applyFont="1" applyFill="1" applyBorder="1" applyAlignment="1">
      <alignment horizontal="center" vertical="center"/>
    </xf>
    <xf numFmtId="9" fontId="61" fillId="26" borderId="24" xfId="0" applyNumberFormat="1" applyFont="1" applyFill="1" applyBorder="1" applyAlignment="1">
      <alignment horizontal="right" vertical="center"/>
    </xf>
    <xf numFmtId="9" fontId="61" fillId="0" borderId="47" xfId="0" applyNumberFormat="1" applyFont="1" applyBorder="1" applyAlignment="1">
      <alignment horizontal="center" vertical="center"/>
    </xf>
    <xf numFmtId="0" fontId="29" fillId="0" borderId="2" xfId="0" applyFont="1" applyBorder="1" applyAlignment="1">
      <alignment horizontal="center" vertical="center" wrapText="1"/>
    </xf>
    <xf numFmtId="0" fontId="29" fillId="0" borderId="95" xfId="0" applyFont="1" applyBorder="1" applyAlignment="1">
      <alignment horizontal="center" vertical="center" wrapText="1"/>
    </xf>
    <xf numFmtId="0" fontId="29" fillId="0" borderId="108" xfId="0" applyFont="1" applyBorder="1" applyAlignment="1">
      <alignment horizontal="center" vertical="center" wrapText="1"/>
    </xf>
    <xf numFmtId="0" fontId="29" fillId="0" borderId="136" xfId="0" applyFont="1" applyBorder="1" applyAlignment="1">
      <alignment horizontal="center" vertical="center" wrapText="1"/>
    </xf>
    <xf numFmtId="9" fontId="66" fillId="30" borderId="2" xfId="13" applyFont="1" applyFill="1" applyBorder="1" applyAlignment="1">
      <alignment horizontal="center" vertical="center"/>
    </xf>
    <xf numFmtId="0" fontId="39" fillId="30" borderId="2" xfId="0" applyFont="1" applyFill="1" applyBorder="1"/>
    <xf numFmtId="0" fontId="9" fillId="25" borderId="95" xfId="0" applyFont="1" applyFill="1" applyBorder="1" applyAlignment="1">
      <alignment horizontal="center" vertical="center" wrapText="1"/>
    </xf>
    <xf numFmtId="9" fontId="31" fillId="29" borderId="2" xfId="13" applyFont="1" applyFill="1" applyBorder="1" applyAlignment="1">
      <alignment horizontal="center" vertical="center" wrapText="1"/>
    </xf>
    <xf numFmtId="0" fontId="9" fillId="29" borderId="2" xfId="0" applyFont="1" applyFill="1" applyBorder="1" applyAlignment="1">
      <alignment vertical="center" wrapText="1"/>
    </xf>
    <xf numFmtId="9" fontId="31" fillId="28" borderId="80" xfId="13" applyFont="1" applyFill="1" applyBorder="1" applyAlignment="1">
      <alignment horizontal="center" vertical="center" wrapText="1"/>
    </xf>
    <xf numFmtId="0" fontId="9" fillId="28" borderId="80" xfId="0" applyFont="1" applyFill="1" applyBorder="1" applyAlignment="1">
      <alignment vertical="center" wrapText="1"/>
    </xf>
    <xf numFmtId="9" fontId="31" fillId="28" borderId="2" xfId="13" applyFont="1" applyFill="1" applyBorder="1" applyAlignment="1">
      <alignment horizontal="center" vertical="center" wrapText="1"/>
    </xf>
    <xf numFmtId="0" fontId="9" fillId="28" borderId="2" xfId="0" applyFont="1" applyFill="1" applyBorder="1" applyAlignment="1">
      <alignment vertical="center" wrapText="1"/>
    </xf>
    <xf numFmtId="9" fontId="66" fillId="30" borderId="24" xfId="13" applyFont="1" applyFill="1" applyBorder="1" applyAlignment="1">
      <alignment horizontal="center" vertical="center"/>
    </xf>
    <xf numFmtId="0" fontId="39" fillId="30" borderId="24" xfId="0" applyFont="1" applyFill="1" applyBorder="1"/>
    <xf numFmtId="9" fontId="31" fillId="28" borderId="28" xfId="13" applyFont="1" applyFill="1" applyBorder="1" applyAlignment="1">
      <alignment horizontal="center" vertical="center" wrapText="1"/>
    </xf>
    <xf numFmtId="0" fontId="9" fillId="28" borderId="28" xfId="0" applyFont="1" applyFill="1" applyBorder="1" applyAlignment="1">
      <alignment vertical="center" wrapText="1"/>
    </xf>
    <xf numFmtId="0" fontId="9" fillId="28" borderId="48" xfId="0" applyFont="1" applyFill="1" applyBorder="1" applyAlignment="1">
      <alignment vertical="center" wrapText="1"/>
    </xf>
    <xf numFmtId="9" fontId="31" fillId="30" borderId="2" xfId="13" applyFont="1" applyFill="1" applyBorder="1" applyAlignment="1">
      <alignment horizontal="center" vertical="center" wrapText="1"/>
    </xf>
    <xf numFmtId="0" fontId="0" fillId="30" borderId="2" xfId="0" applyFill="1" applyBorder="1" applyAlignment="1">
      <alignment wrapText="1"/>
    </xf>
    <xf numFmtId="0" fontId="62" fillId="26" borderId="65" xfId="0" applyFont="1" applyFill="1" applyBorder="1" applyAlignment="1">
      <alignment horizontal="center" vertical="center" wrapText="1"/>
    </xf>
    <xf numFmtId="0" fontId="6" fillId="0" borderId="95" xfId="0" applyFont="1" applyBorder="1" applyAlignment="1">
      <alignment horizontal="center" vertical="center" wrapText="1"/>
    </xf>
    <xf numFmtId="0" fontId="9" fillId="25" borderId="46" xfId="0" applyFont="1" applyFill="1" applyBorder="1" applyAlignment="1">
      <alignment horizontal="center" vertical="center" wrapText="1"/>
    </xf>
    <xf numFmtId="0" fontId="9" fillId="25" borderId="95" xfId="0" applyFont="1" applyFill="1" applyBorder="1" applyAlignment="1">
      <alignment vertical="center" wrapText="1"/>
    </xf>
    <xf numFmtId="0" fontId="9" fillId="25" borderId="25" xfId="0" applyFont="1" applyFill="1" applyBorder="1" applyAlignment="1">
      <alignment horizontal="center" vertical="center" wrapText="1"/>
    </xf>
    <xf numFmtId="0" fontId="9" fillId="25" borderId="29" xfId="0" applyFont="1" applyFill="1" applyBorder="1" applyAlignment="1">
      <alignment horizontal="center" vertical="center" wrapText="1"/>
    </xf>
    <xf numFmtId="0" fontId="9" fillId="2" borderId="95" xfId="0" applyFont="1" applyFill="1" applyBorder="1" applyAlignment="1">
      <alignment horizontal="center" vertical="center" wrapText="1"/>
    </xf>
    <xf numFmtId="9" fontId="62" fillId="27" borderId="138" xfId="0" applyNumberFormat="1" applyFont="1" applyFill="1" applyBorder="1" applyAlignment="1">
      <alignment horizontal="center" vertical="center" wrapText="1"/>
    </xf>
    <xf numFmtId="9" fontId="62" fillId="27" borderId="139" xfId="0" applyNumberFormat="1" applyFont="1" applyFill="1" applyBorder="1" applyAlignment="1">
      <alignment horizontal="center" vertical="center" wrapText="1"/>
    </xf>
    <xf numFmtId="9" fontId="62" fillId="27" borderId="140" xfId="0" applyNumberFormat="1" applyFont="1" applyFill="1" applyBorder="1" applyAlignment="1">
      <alignment horizontal="center" vertical="center" wrapText="1"/>
    </xf>
    <xf numFmtId="9" fontId="19" fillId="0" borderId="144" xfId="0" applyNumberFormat="1" applyFont="1" applyBorder="1" applyAlignment="1">
      <alignment horizontal="center" vertical="center"/>
    </xf>
    <xf numFmtId="9" fontId="66" fillId="30" borderId="111" xfId="13" applyFont="1" applyFill="1" applyBorder="1" applyAlignment="1">
      <alignment horizontal="center" vertical="center"/>
    </xf>
    <xf numFmtId="9" fontId="6" fillId="0" borderId="106" xfId="0" applyNumberFormat="1" applyFont="1" applyBorder="1" applyAlignment="1">
      <alignment horizontal="center" vertical="center"/>
    </xf>
    <xf numFmtId="9" fontId="31" fillId="29" borderId="111" xfId="13" applyFont="1" applyFill="1" applyBorder="1" applyAlignment="1">
      <alignment horizontal="center" vertical="center" wrapText="1"/>
    </xf>
    <xf numFmtId="9" fontId="19" fillId="0" borderId="106" xfId="0" applyNumberFormat="1" applyFont="1" applyBorder="1" applyAlignment="1">
      <alignment horizontal="center" vertical="center"/>
    </xf>
    <xf numFmtId="9" fontId="31" fillId="28" borderId="143" xfId="13" applyFont="1" applyFill="1" applyBorder="1" applyAlignment="1">
      <alignment horizontal="center" vertical="center" wrapText="1"/>
    </xf>
    <xf numFmtId="9" fontId="31" fillId="28" borderId="111" xfId="13" applyFont="1" applyFill="1" applyBorder="1" applyAlignment="1">
      <alignment horizontal="center" vertical="center" wrapText="1"/>
    </xf>
    <xf numFmtId="9" fontId="66" fillId="30" borderId="146" xfId="13" applyFont="1" applyFill="1" applyBorder="1" applyAlignment="1">
      <alignment horizontal="center" vertical="center"/>
    </xf>
    <xf numFmtId="9" fontId="6" fillId="0" borderId="147" xfId="0" applyNumberFormat="1" applyFont="1" applyBorder="1" applyAlignment="1">
      <alignment horizontal="center" vertical="center"/>
    </xf>
    <xf numFmtId="9" fontId="19" fillId="0" borderId="149" xfId="0" applyNumberFormat="1" applyFont="1" applyBorder="1" applyAlignment="1">
      <alignment horizontal="center" vertical="center"/>
    </xf>
    <xf numFmtId="9" fontId="31" fillId="28" borderId="105" xfId="13" applyFont="1" applyFill="1" applyBorder="1" applyAlignment="1">
      <alignment horizontal="center" vertical="center" wrapText="1"/>
    </xf>
    <xf numFmtId="9" fontId="19" fillId="0" borderId="134" xfId="0" applyNumberFormat="1" applyFont="1" applyBorder="1" applyAlignment="1">
      <alignment horizontal="center" vertical="center"/>
    </xf>
    <xf numFmtId="9" fontId="31" fillId="30" borderId="111" xfId="13" applyFont="1" applyFill="1" applyBorder="1" applyAlignment="1">
      <alignment horizontal="center" vertical="center" wrapText="1"/>
    </xf>
    <xf numFmtId="9" fontId="9" fillId="2" borderId="106" xfId="0" applyNumberFormat="1" applyFont="1" applyFill="1" applyBorder="1" applyAlignment="1">
      <alignment horizontal="center" vertical="center" wrapText="1"/>
    </xf>
    <xf numFmtId="9" fontId="31" fillId="30" borderId="112" xfId="13" applyFont="1" applyFill="1" applyBorder="1" applyAlignment="1">
      <alignment horizontal="center" vertical="center" wrapText="1"/>
    </xf>
    <xf numFmtId="9" fontId="31" fillId="30" borderId="108" xfId="13" applyFont="1" applyFill="1" applyBorder="1" applyAlignment="1">
      <alignment horizontal="center" vertical="center" wrapText="1"/>
    </xf>
    <xf numFmtId="0" fontId="0" fillId="30" borderId="108" xfId="0" applyFill="1" applyBorder="1" applyAlignment="1">
      <alignment wrapText="1"/>
    </xf>
    <xf numFmtId="9" fontId="9" fillId="2" borderId="109" xfId="0" applyNumberFormat="1" applyFont="1" applyFill="1" applyBorder="1" applyAlignment="1">
      <alignment horizontal="center" vertical="center" wrapText="1"/>
    </xf>
    <xf numFmtId="14" fontId="11" fillId="0" borderId="158" xfId="0" applyNumberFormat="1" applyFont="1" applyBorder="1" applyAlignment="1">
      <alignment vertical="center" wrapText="1"/>
    </xf>
    <xf numFmtId="0" fontId="62" fillId="26" borderId="70" xfId="0" applyFont="1" applyFill="1" applyBorder="1" applyAlignment="1">
      <alignment horizontal="center" vertical="center" wrapText="1"/>
    </xf>
    <xf numFmtId="0" fontId="9" fillId="25" borderId="16" xfId="0" applyFont="1" applyFill="1" applyBorder="1" applyAlignment="1">
      <alignment horizontal="center" vertical="center" wrapText="1"/>
    </xf>
    <xf numFmtId="0" fontId="9" fillId="25" borderId="47" xfId="0" applyFont="1" applyFill="1" applyBorder="1" applyAlignment="1">
      <alignment horizontal="center" vertical="center" wrapText="1"/>
    </xf>
    <xf numFmtId="0" fontId="9" fillId="25" borderId="27" xfId="0" applyFont="1" applyFill="1" applyBorder="1" applyAlignment="1">
      <alignment horizontal="center" vertical="center" wrapText="1"/>
    </xf>
    <xf numFmtId="0" fontId="9" fillId="25" borderId="3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6" fillId="0" borderId="0" xfId="0" applyFont="1"/>
    <xf numFmtId="0" fontId="52" fillId="21" borderId="160" xfId="0" applyFont="1" applyFill="1" applyBorder="1" applyAlignment="1">
      <alignment horizontal="center" vertical="center" wrapText="1"/>
    </xf>
    <xf numFmtId="0" fontId="21" fillId="12" borderId="161" xfId="0" applyFont="1" applyFill="1" applyBorder="1" applyAlignment="1">
      <alignment horizontal="center" vertical="center"/>
    </xf>
    <xf numFmtId="0" fontId="21" fillId="12" borderId="164" xfId="0" applyFont="1" applyFill="1" applyBorder="1" applyAlignment="1">
      <alignment horizontal="center" vertical="center" wrapText="1"/>
    </xf>
    <xf numFmtId="0" fontId="21" fillId="12" borderId="164" xfId="0" applyFont="1" applyFill="1" applyBorder="1" applyAlignment="1">
      <alignment horizontal="center" vertical="center"/>
    </xf>
    <xf numFmtId="0" fontId="22" fillId="2" borderId="164" xfId="0" applyFont="1" applyFill="1" applyBorder="1" applyAlignment="1">
      <alignment horizontal="center" vertical="center" wrapText="1"/>
    </xf>
    <xf numFmtId="0" fontId="22" fillId="2" borderId="165" xfId="0" applyFont="1" applyFill="1" applyBorder="1" applyAlignment="1">
      <alignment horizontal="center" vertical="center" wrapText="1"/>
    </xf>
    <xf numFmtId="0" fontId="52" fillId="21" borderId="167" xfId="0" applyFont="1" applyFill="1" applyBorder="1" applyAlignment="1">
      <alignment horizontal="center" vertical="center" wrapText="1"/>
    </xf>
    <xf numFmtId="0" fontId="9" fillId="21" borderId="167" xfId="0" applyFont="1" applyFill="1" applyBorder="1" applyAlignment="1">
      <alignment horizontal="center" vertical="center" wrapText="1"/>
    </xf>
    <xf numFmtId="0" fontId="52" fillId="21" borderId="170" xfId="0" applyFont="1" applyFill="1" applyBorder="1" applyAlignment="1">
      <alignment horizontal="center" vertical="center" wrapText="1"/>
    </xf>
    <xf numFmtId="0" fontId="6" fillId="12" borderId="172" xfId="0" applyFont="1" applyFill="1" applyBorder="1" applyAlignment="1">
      <alignment horizontal="center" vertical="center" wrapText="1"/>
    </xf>
    <xf numFmtId="0" fontId="52" fillId="21" borderId="172" xfId="0" applyFont="1" applyFill="1" applyBorder="1" applyAlignment="1">
      <alignment horizontal="center" vertical="center" wrapText="1"/>
    </xf>
    <xf numFmtId="0" fontId="52" fillId="21" borderId="173" xfId="0" applyFont="1" applyFill="1" applyBorder="1" applyAlignment="1">
      <alignment horizontal="center" vertical="center" wrapText="1"/>
    </xf>
    <xf numFmtId="0" fontId="10" fillId="2" borderId="101" xfId="2" applyFont="1" applyFill="1" applyBorder="1" applyAlignment="1">
      <alignment horizontal="center" wrapText="1"/>
    </xf>
    <xf numFmtId="0" fontId="49" fillId="12" borderId="20" xfId="0" applyFont="1" applyFill="1" applyBorder="1" applyAlignment="1">
      <alignment horizontal="center" vertical="center" textRotation="90" wrapText="1"/>
    </xf>
    <xf numFmtId="0" fontId="49" fillId="12" borderId="81" xfId="0" applyFont="1" applyFill="1" applyBorder="1" applyAlignment="1">
      <alignment horizontal="center" vertical="center" textRotation="90" wrapText="1"/>
    </xf>
    <xf numFmtId="14" fontId="34" fillId="0" borderId="178" xfId="0" applyNumberFormat="1" applyFont="1" applyBorder="1" applyAlignment="1">
      <alignment horizontal="center" vertical="center" wrapText="1"/>
    </xf>
    <xf numFmtId="14" fontId="34" fillId="0" borderId="179" xfId="0" applyNumberFormat="1" applyFont="1" applyBorder="1" applyAlignment="1">
      <alignment horizontal="center" vertical="center" wrapText="1"/>
    </xf>
    <xf numFmtId="14" fontId="34" fillId="0" borderId="181" xfId="0" applyNumberFormat="1" applyFont="1" applyBorder="1" applyAlignment="1">
      <alignment horizontal="center" vertical="center" wrapText="1"/>
    </xf>
    <xf numFmtId="14" fontId="34" fillId="0" borderId="182" xfId="0" applyNumberFormat="1" applyFont="1" applyBorder="1" applyAlignment="1">
      <alignment horizontal="center" vertical="center" wrapText="1"/>
    </xf>
    <xf numFmtId="14" fontId="34" fillId="0" borderId="183" xfId="0" applyNumberFormat="1" applyFont="1" applyBorder="1" applyAlignment="1">
      <alignment horizontal="center" vertical="center" wrapText="1"/>
    </xf>
    <xf numFmtId="14" fontId="34" fillId="0" borderId="186" xfId="0" applyNumberFormat="1" applyFont="1" applyBorder="1" applyAlignment="1">
      <alignment horizontal="center" vertical="center" wrapText="1"/>
    </xf>
    <xf numFmtId="14" fontId="34" fillId="0" borderId="187" xfId="0" applyNumberFormat="1" applyFont="1" applyBorder="1" applyAlignment="1">
      <alignment horizontal="center" vertical="center" wrapText="1"/>
    </xf>
    <xf numFmtId="14" fontId="34" fillId="0" borderId="180" xfId="0" applyNumberFormat="1" applyFont="1" applyBorder="1" applyAlignment="1">
      <alignment horizontal="center" vertical="center" wrapText="1"/>
    </xf>
    <xf numFmtId="0" fontId="52" fillId="21" borderId="188" xfId="0" applyFont="1" applyFill="1" applyBorder="1" applyAlignment="1">
      <alignment horizontal="center" vertical="center" wrapText="1"/>
    </xf>
    <xf numFmtId="0" fontId="52" fillId="21" borderId="189" xfId="0" applyFont="1" applyFill="1" applyBorder="1" applyAlignment="1">
      <alignment horizontal="center" vertical="center" wrapText="1"/>
    </xf>
    <xf numFmtId="0" fontId="52" fillId="21" borderId="190" xfId="0" applyFont="1" applyFill="1" applyBorder="1" applyAlignment="1">
      <alignment horizontal="center" vertical="center" wrapText="1"/>
    </xf>
    <xf numFmtId="0" fontId="52" fillId="21" borderId="191" xfId="0" applyFont="1" applyFill="1" applyBorder="1" applyAlignment="1">
      <alignment horizontal="center" vertical="center" wrapText="1"/>
    </xf>
    <xf numFmtId="0" fontId="52" fillId="21" borderId="192" xfId="0" applyFont="1" applyFill="1" applyBorder="1" applyAlignment="1">
      <alignment horizontal="center" vertical="center" wrapText="1"/>
    </xf>
    <xf numFmtId="0" fontId="0" fillId="0" borderId="128" xfId="0" applyBorder="1"/>
    <xf numFmtId="0" fontId="0" fillId="0" borderId="95" xfId="0" applyBorder="1"/>
    <xf numFmtId="0" fontId="0" fillId="0" borderId="136" xfId="0" applyBorder="1"/>
    <xf numFmtId="0" fontId="1" fillId="0" borderId="16" xfId="3" applyBorder="1" applyAlignment="1">
      <alignment vertical="center" wrapText="1"/>
    </xf>
    <xf numFmtId="0" fontId="52" fillId="21" borderId="18" xfId="0" applyFont="1" applyFill="1" applyBorder="1" applyAlignment="1">
      <alignment horizontal="center" vertical="center" wrapText="1"/>
    </xf>
    <xf numFmtId="0" fontId="52" fillId="21" borderId="198" xfId="0" applyFont="1" applyFill="1" applyBorder="1" applyAlignment="1">
      <alignment horizontal="center" vertical="center" wrapText="1"/>
    </xf>
    <xf numFmtId="14" fontId="15" fillId="21" borderId="18" xfId="5" applyNumberFormat="1" applyFill="1" applyBorder="1" applyAlignment="1">
      <alignment horizontal="center" vertical="center" wrapText="1"/>
    </xf>
    <xf numFmtId="14" fontId="1" fillId="21" borderId="18" xfId="5" applyNumberFormat="1" applyFont="1" applyFill="1" applyBorder="1" applyAlignment="1">
      <alignment horizontal="center" vertical="center" wrapText="1"/>
    </xf>
    <xf numFmtId="165" fontId="15" fillId="21" borderId="18" xfId="5" applyNumberFormat="1" applyFill="1" applyBorder="1" applyAlignment="1">
      <alignment vertical="center" wrapText="1"/>
    </xf>
    <xf numFmtId="0" fontId="49" fillId="12" borderId="177" xfId="0" applyFont="1" applyFill="1" applyBorder="1" applyAlignment="1">
      <alignment horizontal="center" vertical="center" textRotation="90" wrapText="1"/>
    </xf>
    <xf numFmtId="0" fontId="47" fillId="0" borderId="193" xfId="0" applyFont="1" applyBorder="1" applyAlignment="1">
      <alignment horizontal="center" vertical="center" wrapText="1"/>
    </xf>
    <xf numFmtId="0" fontId="47" fillId="21" borderId="193" xfId="0" applyFont="1" applyFill="1" applyBorder="1" applyAlignment="1">
      <alignment horizontal="center" vertical="center" wrapText="1"/>
    </xf>
    <xf numFmtId="0" fontId="47" fillId="23" borderId="193" xfId="0" applyFont="1" applyFill="1" applyBorder="1" applyAlignment="1">
      <alignment horizontal="center" vertical="center" wrapText="1"/>
    </xf>
    <xf numFmtId="0" fontId="47" fillId="0" borderId="201" xfId="0" applyFont="1" applyBorder="1" applyAlignment="1">
      <alignment horizontal="center" vertical="center" wrapText="1"/>
    </xf>
    <xf numFmtId="0" fontId="47" fillId="0" borderId="202" xfId="0" applyFont="1" applyBorder="1" applyAlignment="1">
      <alignment horizontal="center" vertical="center" wrapText="1"/>
    </xf>
    <xf numFmtId="0" fontId="47" fillId="21" borderId="202" xfId="0" applyFont="1" applyFill="1" applyBorder="1" applyAlignment="1">
      <alignment horizontal="center" vertical="center" wrapText="1"/>
    </xf>
    <xf numFmtId="0" fontId="47" fillId="0" borderId="203" xfId="0" applyFont="1" applyBorder="1" applyAlignment="1">
      <alignment horizontal="center" vertical="center" wrapText="1"/>
    </xf>
    <xf numFmtId="0" fontId="47" fillId="0" borderId="204" xfId="0" applyFont="1" applyBorder="1" applyAlignment="1">
      <alignment horizontal="center" vertical="center" wrapText="1"/>
    </xf>
    <xf numFmtId="0" fontId="47" fillId="0" borderId="205" xfId="0" applyFont="1" applyBorder="1" applyAlignment="1">
      <alignment horizontal="center" vertical="center" wrapText="1"/>
    </xf>
    <xf numFmtId="0" fontId="22" fillId="12" borderId="18" xfId="0" applyFont="1" applyFill="1" applyBorder="1" applyAlignment="1">
      <alignment horizontal="center" vertical="center" wrapText="1"/>
    </xf>
    <xf numFmtId="0" fontId="22" fillId="0" borderId="18" xfId="0" applyFont="1" applyBorder="1" applyAlignment="1">
      <alignment horizontal="center" vertical="center" wrapText="1"/>
    </xf>
    <xf numFmtId="0" fontId="47" fillId="0" borderId="18" xfId="0" applyFont="1" applyBorder="1" applyAlignment="1">
      <alignment horizontal="center" vertical="center" wrapText="1"/>
    </xf>
    <xf numFmtId="0" fontId="22" fillId="0" borderId="18" xfId="8" applyFont="1" applyBorder="1" applyAlignment="1">
      <alignment horizontal="center" vertical="center" wrapText="1"/>
    </xf>
    <xf numFmtId="0" fontId="23" fillId="12" borderId="18" xfId="0" applyFont="1" applyFill="1" applyBorder="1" applyAlignment="1">
      <alignment horizontal="center" vertical="center" wrapText="1"/>
    </xf>
    <xf numFmtId="0" fontId="23" fillId="0" borderId="18" xfId="0" applyFont="1" applyBorder="1" applyAlignment="1">
      <alignment horizontal="center" vertical="center" wrapText="1"/>
    </xf>
    <xf numFmtId="0" fontId="47" fillId="0" borderId="208" xfId="0" applyFont="1" applyBorder="1" applyAlignment="1">
      <alignment horizontal="center" vertical="center" wrapText="1"/>
    </xf>
    <xf numFmtId="0" fontId="47" fillId="0" borderId="206" xfId="0" applyFont="1" applyBorder="1" applyAlignment="1">
      <alignment horizontal="center" vertical="center" wrapText="1"/>
    </xf>
    <xf numFmtId="0" fontId="48" fillId="0" borderId="18" xfId="0" applyFont="1" applyBorder="1" applyAlignment="1">
      <alignment horizontal="center" vertical="center" wrapText="1"/>
    </xf>
    <xf numFmtId="0" fontId="47" fillId="22" borderId="206" xfId="0" applyFont="1" applyFill="1" applyBorder="1" applyAlignment="1">
      <alignment horizontal="center" vertical="center" wrapText="1"/>
    </xf>
    <xf numFmtId="0" fontId="47" fillId="12" borderId="207" xfId="0" applyFont="1" applyFill="1" applyBorder="1" applyAlignment="1">
      <alignment horizontal="center" vertical="center" wrapText="1"/>
    </xf>
    <xf numFmtId="9" fontId="19" fillId="29" borderId="132" xfId="14" applyNumberFormat="1" applyFont="1" applyFill="1" applyBorder="1" applyAlignment="1">
      <alignment vertical="center"/>
    </xf>
    <xf numFmtId="0" fontId="62" fillId="26" borderId="209" xfId="14" applyFont="1" applyFill="1" applyBorder="1" applyAlignment="1">
      <alignment horizontal="center" vertical="center" wrapText="1"/>
    </xf>
    <xf numFmtId="0" fontId="29" fillId="0" borderId="16" xfId="0" applyFont="1" applyBorder="1" applyAlignment="1">
      <alignment horizontal="left" vertical="center" wrapText="1"/>
    </xf>
    <xf numFmtId="164" fontId="9" fillId="21" borderId="122" xfId="0" applyNumberFormat="1" applyFont="1" applyFill="1" applyBorder="1" applyAlignment="1">
      <alignment horizontal="center" vertical="center" wrapText="1"/>
    </xf>
    <xf numFmtId="0" fontId="62" fillId="26" borderId="210" xfId="14" applyFont="1" applyFill="1" applyBorder="1" applyAlignment="1">
      <alignment horizontal="center" vertical="center" wrapText="1"/>
    </xf>
    <xf numFmtId="0" fontId="29" fillId="0" borderId="197" xfId="0" applyFont="1" applyBorder="1" applyAlignment="1">
      <alignment horizontal="left" vertical="center" wrapText="1"/>
    </xf>
    <xf numFmtId="0" fontId="21" fillId="12" borderId="122" xfId="0" applyFont="1" applyFill="1" applyBorder="1" applyAlignment="1">
      <alignment horizontal="center" vertical="center"/>
    </xf>
    <xf numFmtId="0" fontId="21" fillId="12" borderId="122" xfId="0" applyFont="1" applyFill="1" applyBorder="1" applyAlignment="1">
      <alignment horizontal="center" vertical="center" wrapText="1"/>
    </xf>
    <xf numFmtId="0" fontId="22" fillId="11" borderId="122" xfId="0" applyFont="1" applyFill="1" applyBorder="1" applyAlignment="1">
      <alignment horizontal="center" vertical="center"/>
    </xf>
    <xf numFmtId="0" fontId="22" fillId="11" borderId="122" xfId="0" applyFont="1" applyFill="1" applyBorder="1" applyAlignment="1">
      <alignment horizontal="center" vertical="center" wrapText="1"/>
    </xf>
    <xf numFmtId="0" fontId="18" fillId="0" borderId="122" xfId="0" applyFont="1" applyBorder="1" applyAlignment="1">
      <alignment horizontal="center" vertical="center" wrapText="1"/>
    </xf>
    <xf numFmtId="0" fontId="6" fillId="0" borderId="122" xfId="0" applyFont="1" applyBorder="1" applyAlignment="1">
      <alignment horizontal="center" vertical="center" wrapText="1"/>
    </xf>
    <xf numFmtId="14" fontId="6" fillId="0" borderId="122" xfId="0" applyNumberFormat="1" applyFont="1" applyBorder="1" applyAlignment="1">
      <alignment horizontal="center" vertical="center" wrapText="1"/>
    </xf>
    <xf numFmtId="164" fontId="52" fillId="21" borderId="122" xfId="0" applyNumberFormat="1" applyFont="1" applyFill="1" applyBorder="1" applyAlignment="1">
      <alignment horizontal="center" vertical="center" wrapText="1"/>
    </xf>
    <xf numFmtId="0" fontId="52" fillId="21" borderId="122" xfId="0" applyFont="1" applyFill="1" applyBorder="1" applyAlignment="1">
      <alignment horizontal="center" vertical="top" wrapText="1"/>
    </xf>
    <xf numFmtId="0" fontId="21" fillId="0" borderId="122" xfId="0" applyFont="1" applyBorder="1" applyAlignment="1">
      <alignment horizontal="center" vertical="center" wrapText="1"/>
    </xf>
    <xf numFmtId="0" fontId="6" fillId="0" borderId="122" xfId="0" applyFont="1" applyBorder="1" applyAlignment="1">
      <alignment vertical="center" wrapText="1"/>
    </xf>
    <xf numFmtId="9" fontId="0" fillId="30" borderId="110" xfId="13" applyFont="1" applyFill="1" applyBorder="1" applyAlignment="1">
      <alignment horizontal="center" vertical="center"/>
    </xf>
    <xf numFmtId="9" fontId="0" fillId="30" borderId="103" xfId="13" applyFont="1" applyFill="1" applyBorder="1" applyAlignment="1">
      <alignment horizontal="center" vertical="center"/>
    </xf>
    <xf numFmtId="9" fontId="0" fillId="0" borderId="104" xfId="13" applyFont="1" applyBorder="1" applyAlignment="1">
      <alignment horizontal="center" vertical="center"/>
    </xf>
    <xf numFmtId="9" fontId="0" fillId="30" borderId="111" xfId="13" applyFont="1" applyFill="1" applyBorder="1" applyAlignment="1">
      <alignment horizontal="center" vertical="center"/>
    </xf>
    <xf numFmtId="9" fontId="0" fillId="30" borderId="2" xfId="13" applyFont="1" applyFill="1" applyBorder="1" applyAlignment="1">
      <alignment horizontal="center" vertical="center"/>
    </xf>
    <xf numFmtId="9" fontId="0" fillId="0" borderId="106" xfId="13" applyFont="1" applyBorder="1" applyAlignment="1">
      <alignment horizontal="center" vertical="center"/>
    </xf>
    <xf numFmtId="9" fontId="0" fillId="30" borderId="112" xfId="13" applyFont="1" applyFill="1" applyBorder="1" applyAlignment="1">
      <alignment horizontal="center" vertical="center"/>
    </xf>
    <xf numFmtId="9" fontId="0" fillId="30" borderId="108" xfId="13" applyFont="1" applyFill="1" applyBorder="1" applyAlignment="1">
      <alignment horizontal="center" vertical="center"/>
    </xf>
    <xf numFmtId="0" fontId="16" fillId="2" borderId="0" xfId="0" applyFont="1" applyFill="1" applyAlignment="1" applyProtection="1">
      <alignment vertical="center" wrapText="1"/>
      <protection locked="0"/>
    </xf>
    <xf numFmtId="0" fontId="0" fillId="0" borderId="7" xfId="0" applyBorder="1"/>
    <xf numFmtId="0" fontId="0" fillId="0" borderId="0" xfId="0" applyAlignment="1">
      <alignment vertical="center" wrapText="1"/>
    </xf>
    <xf numFmtId="0" fontId="0" fillId="0" borderId="197" xfId="0" applyBorder="1" applyAlignment="1">
      <alignment vertical="center" wrapText="1"/>
    </xf>
    <xf numFmtId="0" fontId="0" fillId="0" borderId="16" xfId="0" applyBorder="1" applyAlignment="1">
      <alignment vertical="center" wrapText="1"/>
    </xf>
    <xf numFmtId="0" fontId="0" fillId="0" borderId="123" xfId="0" applyBorder="1" applyAlignment="1">
      <alignment vertical="center" wrapText="1"/>
    </xf>
    <xf numFmtId="0" fontId="8" fillId="0" borderId="16" xfId="0" applyFont="1" applyBorder="1" applyAlignment="1">
      <alignment vertical="center" wrapText="1"/>
    </xf>
    <xf numFmtId="0" fontId="8" fillId="0" borderId="123" xfId="0" applyFont="1" applyBorder="1" applyAlignment="1">
      <alignment vertical="center" wrapText="1"/>
    </xf>
    <xf numFmtId="0" fontId="8" fillId="0" borderId="0" xfId="0" applyFont="1" applyAlignment="1">
      <alignment vertical="center" wrapText="1"/>
    </xf>
    <xf numFmtId="0" fontId="68" fillId="0" borderId="16" xfId="0" applyFont="1" applyBorder="1" applyAlignment="1">
      <alignment horizontal="left" vertical="center" wrapText="1"/>
    </xf>
    <xf numFmtId="0" fontId="8" fillId="0" borderId="16" xfId="0" applyFont="1" applyBorder="1" applyAlignment="1">
      <alignment horizontal="left" vertical="center" wrapText="1"/>
    </xf>
    <xf numFmtId="9" fontId="0" fillId="0" borderId="109" xfId="13" applyFont="1" applyBorder="1" applyAlignment="1">
      <alignment horizontal="center" vertical="center"/>
    </xf>
    <xf numFmtId="0" fontId="0" fillId="0" borderId="95" xfId="0" applyBorder="1" applyAlignment="1">
      <alignment vertical="center" wrapText="1"/>
    </xf>
    <xf numFmtId="0" fontId="0" fillId="0" borderId="128" xfId="0" applyBorder="1" applyAlignment="1">
      <alignment vertical="center" wrapText="1"/>
    </xf>
    <xf numFmtId="169" fontId="62" fillId="26" borderId="24" xfId="14" applyNumberFormat="1" applyFont="1" applyFill="1" applyBorder="1" applyAlignment="1">
      <alignment horizontal="center" vertical="center" wrapText="1"/>
    </xf>
    <xf numFmtId="0" fontId="0" fillId="0" borderId="16" xfId="0" applyBorder="1" applyAlignment="1">
      <alignment vertical="center"/>
    </xf>
    <xf numFmtId="0" fontId="0" fillId="0" borderId="136" xfId="0" applyBorder="1" applyAlignment="1">
      <alignment vertical="center" wrapText="1"/>
    </xf>
    <xf numFmtId="0" fontId="69" fillId="0" borderId="0" xfId="2" applyFont="1" applyAlignment="1">
      <alignment vertical="center" wrapText="1"/>
    </xf>
    <xf numFmtId="0" fontId="69" fillId="0" borderId="0" xfId="2" applyFont="1" applyAlignment="1">
      <alignment horizontal="center" vertical="center"/>
    </xf>
    <xf numFmtId="0" fontId="69" fillId="0" borderId="0" xfId="2" applyFont="1" applyAlignment="1">
      <alignment vertical="center"/>
    </xf>
    <xf numFmtId="0" fontId="70" fillId="26" borderId="85" xfId="14" applyFont="1" applyFill="1" applyBorder="1" applyAlignment="1">
      <alignment horizontal="center" vertical="center" wrapText="1"/>
    </xf>
    <xf numFmtId="9" fontId="70" fillId="27" borderId="85" xfId="14" applyNumberFormat="1" applyFont="1" applyFill="1" applyBorder="1" applyAlignment="1">
      <alignment horizontal="center" vertical="center" wrapText="1"/>
    </xf>
    <xf numFmtId="0" fontId="69" fillId="0" borderId="4" xfId="2" applyFont="1" applyBorder="1" applyAlignment="1">
      <alignment vertical="center" wrapText="1"/>
    </xf>
    <xf numFmtId="0" fontId="69" fillId="0" borderId="7" xfId="2" applyFont="1" applyBorder="1" applyAlignment="1">
      <alignment vertical="center" wrapText="1"/>
    </xf>
    <xf numFmtId="0" fontId="69" fillId="0" borderId="2" xfId="2" applyFont="1" applyBorder="1" applyAlignment="1">
      <alignment vertical="center" wrapText="1"/>
    </xf>
    <xf numFmtId="0" fontId="69" fillId="0" borderId="95" xfId="2" applyFont="1" applyBorder="1" applyAlignment="1">
      <alignment vertical="center" wrapText="1"/>
    </xf>
    <xf numFmtId="9" fontId="51" fillId="28" borderId="111" xfId="14" applyNumberFormat="1" applyFont="1" applyFill="1" applyBorder="1" applyAlignment="1">
      <alignment horizontal="center" vertical="center" wrapText="1"/>
    </xf>
    <xf numFmtId="9" fontId="71" fillId="28" borderId="2" xfId="14" applyNumberFormat="1" applyFont="1" applyFill="1" applyBorder="1" applyAlignment="1">
      <alignment horizontal="center" vertical="center"/>
    </xf>
    <xf numFmtId="9" fontId="51" fillId="29" borderId="111" xfId="14" applyNumberFormat="1" applyFont="1" applyFill="1" applyBorder="1" applyAlignment="1">
      <alignment horizontal="center" vertical="center" wrapText="1"/>
    </xf>
    <xf numFmtId="9" fontId="71" fillId="29" borderId="2" xfId="14" applyNumberFormat="1" applyFont="1" applyFill="1" applyBorder="1" applyAlignment="1">
      <alignment horizontal="center" vertical="center"/>
    </xf>
    <xf numFmtId="169" fontId="70" fillId="26" borderId="24" xfId="14" applyNumberFormat="1" applyFont="1" applyFill="1" applyBorder="1" applyAlignment="1">
      <alignment horizontal="center" vertical="center" wrapText="1"/>
    </xf>
    <xf numFmtId="9" fontId="70" fillId="26" borderId="24" xfId="14" applyNumberFormat="1" applyFont="1" applyFill="1" applyBorder="1" applyAlignment="1">
      <alignment horizontal="center" vertical="center"/>
    </xf>
    <xf numFmtId="9" fontId="70" fillId="26" borderId="24" xfId="14" applyNumberFormat="1" applyFont="1" applyFill="1" applyBorder="1" applyAlignment="1">
      <alignment horizontal="right" vertical="center"/>
    </xf>
    <xf numFmtId="9" fontId="51" fillId="0" borderId="151" xfId="14" applyNumberFormat="1" applyFont="1" applyBorder="1" applyAlignment="1">
      <alignment horizontal="right" vertical="center" wrapText="1"/>
    </xf>
    <xf numFmtId="9" fontId="51" fillId="28" borderId="110" xfId="14" applyNumberFormat="1" applyFont="1" applyFill="1" applyBorder="1" applyAlignment="1">
      <alignment horizontal="center" vertical="center" wrapText="1"/>
    </xf>
    <xf numFmtId="9" fontId="71" fillId="28" borderId="103" xfId="14" applyNumberFormat="1" applyFont="1" applyFill="1" applyBorder="1" applyAlignment="1">
      <alignment horizontal="center" vertical="center"/>
    </xf>
    <xf numFmtId="9" fontId="51" fillId="0" borderId="104" xfId="14" applyNumberFormat="1" applyFont="1" applyBorder="1" applyAlignment="1">
      <alignment horizontal="right" vertical="center" wrapText="1"/>
    </xf>
    <xf numFmtId="0" fontId="19" fillId="0" borderId="42" xfId="7" applyFont="1" applyBorder="1" applyAlignment="1">
      <alignment horizontal="center" vertical="center" wrapText="1"/>
    </xf>
    <xf numFmtId="9" fontId="40" fillId="0" borderId="52" xfId="0" applyNumberFormat="1" applyFont="1" applyBorder="1" applyAlignment="1">
      <alignment horizontal="center" vertical="center" wrapText="1"/>
    </xf>
    <xf numFmtId="0" fontId="39" fillId="0" borderId="59" xfId="0" applyFont="1" applyBorder="1"/>
    <xf numFmtId="0" fontId="39" fillId="0" borderId="55" xfId="0" applyFont="1" applyBorder="1"/>
    <xf numFmtId="0" fontId="40" fillId="0" borderId="52" xfId="0" applyFont="1" applyBorder="1" applyAlignment="1">
      <alignment horizontal="center" vertical="center" wrapText="1"/>
    </xf>
    <xf numFmtId="0" fontId="42" fillId="0" borderId="52" xfId="0" applyFont="1" applyBorder="1" applyAlignment="1">
      <alignment horizontal="center" vertical="center" wrapText="1"/>
    </xf>
    <xf numFmtId="167" fontId="40" fillId="0" borderId="52" xfId="0" applyNumberFormat="1" applyFont="1" applyBorder="1" applyAlignment="1">
      <alignment horizontal="center" vertical="center" wrapText="1"/>
    </xf>
    <xf numFmtId="0" fontId="42" fillId="0" borderId="52" xfId="0" applyFont="1" applyBorder="1" applyAlignment="1">
      <alignment horizontal="center" vertical="center"/>
    </xf>
    <xf numFmtId="0" fontId="40" fillId="0" borderId="52" xfId="0" applyFont="1" applyBorder="1" applyAlignment="1">
      <alignment horizontal="center" vertical="center"/>
    </xf>
    <xf numFmtId="2" fontId="40" fillId="0" borderId="52" xfId="0" applyNumberFormat="1" applyFont="1" applyBorder="1" applyAlignment="1">
      <alignment horizontal="center" vertical="center" wrapText="1"/>
    </xf>
    <xf numFmtId="0" fontId="40" fillId="0" borderId="59" xfId="0" applyFont="1" applyBorder="1" applyAlignment="1">
      <alignment horizontal="center" vertical="center" wrapText="1"/>
    </xf>
    <xf numFmtId="168" fontId="40" fillId="0" borderId="52" xfId="0" applyNumberFormat="1" applyFont="1" applyBorder="1" applyAlignment="1">
      <alignment horizontal="center" vertical="center" wrapText="1"/>
    </xf>
    <xf numFmtId="170" fontId="40" fillId="0" borderId="52" xfId="0" applyNumberFormat="1" applyFont="1" applyBorder="1" applyAlignment="1">
      <alignment horizontal="right" vertical="center" wrapText="1"/>
    </xf>
    <xf numFmtId="0" fontId="42" fillId="0" borderId="52" xfId="0" applyFont="1" applyBorder="1" applyAlignment="1">
      <alignment horizontal="center" vertical="center" textRotation="90" wrapText="1"/>
    </xf>
    <xf numFmtId="9" fontId="40" fillId="0" borderId="52" xfId="0" applyNumberFormat="1" applyFont="1" applyBorder="1" applyAlignment="1">
      <alignment horizontal="center" vertical="center"/>
    </xf>
    <xf numFmtId="0" fontId="42" fillId="0" borderId="52" xfId="0" applyFont="1" applyBorder="1" applyAlignment="1">
      <alignment horizontal="center" vertical="center" textRotation="90"/>
    </xf>
    <xf numFmtId="0" fontId="40" fillId="0" borderId="52" xfId="0" applyFont="1" applyBorder="1" applyAlignment="1">
      <alignment horizontal="center" vertical="center" textRotation="90"/>
    </xf>
    <xf numFmtId="169" fontId="40" fillId="0" borderId="52" xfId="0" applyNumberFormat="1" applyFont="1" applyBorder="1" applyAlignment="1">
      <alignment horizontal="center" vertical="center"/>
    </xf>
    <xf numFmtId="0" fontId="44" fillId="0" borderId="52" xfId="0" applyFont="1" applyBorder="1" applyAlignment="1">
      <alignment horizontal="center" vertical="center" wrapText="1"/>
    </xf>
    <xf numFmtId="0" fontId="42" fillId="13" borderId="52" xfId="0" applyFont="1" applyFill="1" applyBorder="1" applyAlignment="1">
      <alignment horizontal="center" vertical="center" textRotation="90" wrapText="1"/>
    </xf>
    <xf numFmtId="0" fontId="42" fillId="13" borderId="52" xfId="0" applyFont="1" applyFill="1" applyBorder="1" applyAlignment="1">
      <alignment horizontal="center" vertical="center" wrapText="1"/>
    </xf>
    <xf numFmtId="0" fontId="42" fillId="13" borderId="53" xfId="0" applyFont="1" applyFill="1" applyBorder="1" applyAlignment="1">
      <alignment horizontal="center" vertical="center"/>
    </xf>
    <xf numFmtId="0" fontId="39" fillId="0" borderId="56" xfId="0" applyFont="1" applyBorder="1"/>
    <xf numFmtId="0" fontId="39" fillId="14" borderId="29" xfId="0" applyFont="1" applyFill="1" applyBorder="1" applyAlignment="1">
      <alignment horizontal="center" vertical="center" wrapText="1"/>
    </xf>
    <xf numFmtId="0" fontId="39" fillId="0" borderId="30" xfId="0" applyFont="1" applyBorder="1"/>
    <xf numFmtId="0" fontId="39" fillId="0" borderId="31" xfId="0" applyFont="1" applyBorder="1"/>
    <xf numFmtId="0" fontId="42" fillId="13" borderId="54" xfId="0" applyFont="1" applyFill="1" applyBorder="1" applyAlignment="1">
      <alignment horizontal="center" vertical="center" wrapText="1"/>
    </xf>
    <xf numFmtId="0" fontId="39" fillId="0" borderId="57" xfId="0" applyFont="1" applyBorder="1"/>
    <xf numFmtId="0" fontId="42" fillId="13" borderId="52" xfId="0" applyFont="1" applyFill="1" applyBorder="1" applyAlignment="1">
      <alignment horizontal="center" vertical="center"/>
    </xf>
    <xf numFmtId="0" fontId="43" fillId="13" borderId="52" xfId="0" applyFont="1" applyFill="1" applyBorder="1" applyAlignment="1">
      <alignment horizontal="center" vertical="center" wrapText="1"/>
    </xf>
    <xf numFmtId="0" fontId="42" fillId="13" borderId="49" xfId="0" applyFont="1" applyFill="1" applyBorder="1" applyAlignment="1">
      <alignment horizontal="center" vertical="center"/>
    </xf>
    <xf numFmtId="0" fontId="39" fillId="0" borderId="50" xfId="0" applyFont="1" applyBorder="1"/>
    <xf numFmtId="0" fontId="39" fillId="0" borderId="51" xfId="0" applyFont="1" applyBorder="1"/>
    <xf numFmtId="0" fontId="42" fillId="13" borderId="49" xfId="0" applyFont="1" applyFill="1" applyBorder="1" applyAlignment="1">
      <alignment horizontal="center" vertical="center" wrapText="1"/>
    </xf>
    <xf numFmtId="0" fontId="41" fillId="13" borderId="52" xfId="0" applyFont="1" applyFill="1" applyBorder="1" applyAlignment="1">
      <alignment horizontal="center" vertical="center" textRotation="90"/>
    </xf>
    <xf numFmtId="0" fontId="39" fillId="0" borderId="43" xfId="0" applyFont="1" applyBorder="1" applyAlignment="1">
      <alignment horizontal="center"/>
    </xf>
    <xf numFmtId="0" fontId="39" fillId="0" borderId="44" xfId="0" applyFont="1" applyBorder="1"/>
    <xf numFmtId="0" fontId="39" fillId="0" borderId="45" xfId="0" applyFont="1" applyBorder="1"/>
    <xf numFmtId="0" fontId="39" fillId="0" borderId="46" xfId="0" applyFont="1" applyBorder="1"/>
    <xf numFmtId="0" fontId="0" fillId="0" borderId="0" xfId="0"/>
    <xf numFmtId="0" fontId="39" fillId="0" borderId="47" xfId="0" applyFont="1" applyBorder="1"/>
    <xf numFmtId="0" fontId="39" fillId="0" borderId="25" xfId="0" applyFont="1" applyBorder="1"/>
    <xf numFmtId="0" fontId="39" fillId="0" borderId="26" xfId="0" applyFont="1" applyBorder="1"/>
    <xf numFmtId="0" fontId="39" fillId="0" borderId="27" xfId="0" applyFont="1" applyBorder="1"/>
    <xf numFmtId="0" fontId="39" fillId="0" borderId="43" xfId="0" applyFont="1" applyBorder="1" applyAlignment="1">
      <alignment horizontal="center" vertical="center"/>
    </xf>
    <xf numFmtId="0" fontId="39" fillId="0" borderId="48" xfId="0" applyFont="1" applyBorder="1" applyAlignment="1">
      <alignment horizontal="left" vertical="center" wrapText="1"/>
    </xf>
    <xf numFmtId="0" fontId="39" fillId="0" borderId="24" xfId="0" applyFont="1" applyBorder="1"/>
    <xf numFmtId="0" fontId="4" fillId="4" borderId="18" xfId="2" applyFont="1" applyFill="1" applyBorder="1" applyAlignment="1">
      <alignment horizontal="center" vertical="center" wrapText="1"/>
    </xf>
    <xf numFmtId="0" fontId="13" fillId="4" borderId="18" xfId="2" applyFont="1" applyFill="1" applyBorder="1" applyAlignment="1">
      <alignment horizontal="center" vertical="center" wrapText="1"/>
    </xf>
    <xf numFmtId="0" fontId="70" fillId="0" borderId="10" xfId="14" applyFont="1" applyBorder="1" applyAlignment="1">
      <alignment horizontal="center" vertical="center" wrapText="1"/>
    </xf>
    <xf numFmtId="0" fontId="70" fillId="0" borderId="11" xfId="14" applyFont="1" applyBorder="1" applyAlignment="1">
      <alignment horizontal="center" vertical="center" wrapText="1"/>
    </xf>
    <xf numFmtId="0" fontId="10" fillId="2" borderId="18" xfId="2" applyFont="1" applyFill="1" applyBorder="1" applyAlignment="1">
      <alignment horizontal="center"/>
    </xf>
    <xf numFmtId="0" fontId="4" fillId="4" borderId="19" xfId="2" applyFont="1" applyFill="1" applyBorder="1" applyAlignment="1">
      <alignment horizontal="center" vertical="center" wrapText="1"/>
    </xf>
    <xf numFmtId="0" fontId="4" fillId="4" borderId="20" xfId="2" applyFont="1" applyFill="1" applyBorder="1" applyAlignment="1">
      <alignment horizontal="center" vertical="center" wrapText="1"/>
    </xf>
    <xf numFmtId="0" fontId="4" fillId="4" borderId="21" xfId="2" applyFont="1" applyFill="1" applyBorder="1" applyAlignment="1">
      <alignment horizontal="center" vertical="center" wrapText="1"/>
    </xf>
    <xf numFmtId="0" fontId="11" fillId="2" borderId="38"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2" fillId="2" borderId="9"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3" borderId="12" xfId="2" applyFont="1" applyFill="1" applyBorder="1" applyAlignment="1">
      <alignment horizontal="center" vertical="center"/>
    </xf>
    <xf numFmtId="0" fontId="12" fillId="3" borderId="13" xfId="2" applyFont="1" applyFill="1" applyBorder="1" applyAlignment="1">
      <alignment horizontal="center" vertical="center"/>
    </xf>
    <xf numFmtId="0" fontId="12" fillId="3" borderId="14" xfId="2" applyFont="1" applyFill="1" applyBorder="1" applyAlignment="1">
      <alignment horizontal="center" vertical="center"/>
    </xf>
    <xf numFmtId="0" fontId="37" fillId="2" borderId="13"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22" xfId="0" applyFont="1" applyFill="1" applyBorder="1" applyAlignment="1">
      <alignment horizontal="center" vertical="center"/>
    </xf>
    <xf numFmtId="0" fontId="37" fillId="2" borderId="23" xfId="0" applyFont="1" applyFill="1" applyBorder="1" applyAlignment="1">
      <alignment horizontal="center" vertical="center"/>
    </xf>
    <xf numFmtId="0" fontId="7" fillId="0" borderId="9" xfId="0" applyFont="1" applyBorder="1" applyAlignment="1">
      <alignment vertical="top"/>
    </xf>
    <xf numFmtId="0" fontId="7" fillId="0" borderId="11" xfId="0" applyFont="1" applyBorder="1" applyAlignment="1">
      <alignment vertical="top"/>
    </xf>
    <xf numFmtId="14" fontId="7" fillId="0" borderId="12" xfId="0" applyNumberFormat="1" applyFont="1" applyBorder="1" applyAlignment="1">
      <alignment vertical="top"/>
    </xf>
    <xf numFmtId="14" fontId="7" fillId="0" borderId="14" xfId="0" applyNumberFormat="1" applyFont="1" applyBorder="1" applyAlignment="1">
      <alignment vertical="top"/>
    </xf>
    <xf numFmtId="14" fontId="7" fillId="0" borderId="17" xfId="0" applyNumberFormat="1" applyFont="1" applyBorder="1" applyAlignment="1">
      <alignment vertical="top"/>
    </xf>
    <xf numFmtId="14" fontId="7" fillId="0" borderId="23" xfId="0" applyNumberFormat="1" applyFont="1" applyBorder="1" applyAlignment="1">
      <alignment vertical="top"/>
    </xf>
    <xf numFmtId="0" fontId="7" fillId="0" borderId="9" xfId="0" applyFont="1" applyBorder="1" applyAlignment="1">
      <alignment horizontal="left" vertical="top"/>
    </xf>
    <xf numFmtId="0" fontId="7" fillId="0" borderId="11" xfId="0" applyFont="1" applyBorder="1" applyAlignment="1">
      <alignment horizontal="left" vertical="top"/>
    </xf>
    <xf numFmtId="0" fontId="6" fillId="21" borderId="218" xfId="2" applyFont="1" applyFill="1" applyBorder="1" applyAlignment="1">
      <alignment horizontal="center" vertical="center" wrapText="1"/>
    </xf>
    <xf numFmtId="0" fontId="6" fillId="21" borderId="219" xfId="2" applyFont="1" applyFill="1" applyBorder="1" applyAlignment="1">
      <alignment horizontal="center" vertical="center" wrapText="1"/>
    </xf>
    <xf numFmtId="0" fontId="6" fillId="21" borderId="94" xfId="2" applyFont="1" applyFill="1" applyBorder="1" applyAlignment="1">
      <alignment horizontal="center" vertical="center" wrapText="1"/>
    </xf>
    <xf numFmtId="0" fontId="6" fillId="21" borderId="84" xfId="2" applyFont="1" applyFill="1" applyBorder="1" applyAlignment="1">
      <alignment horizontal="center" vertical="center" wrapText="1"/>
    </xf>
    <xf numFmtId="0" fontId="69" fillId="0" borderId="3" xfId="2" applyFont="1" applyBorder="1" applyAlignment="1">
      <alignment horizontal="center" vertical="center" wrapText="1"/>
    </xf>
    <xf numFmtId="0" fontId="69" fillId="0" borderId="220" xfId="2" applyFont="1" applyBorder="1" applyAlignment="1">
      <alignment horizontal="center" vertical="center" wrapText="1"/>
    </xf>
    <xf numFmtId="0" fontId="6" fillId="22" borderId="83" xfId="7" applyFont="1" applyFill="1" applyBorder="1" applyAlignment="1">
      <alignment horizontal="center" vertical="center" wrapText="1"/>
    </xf>
    <xf numFmtId="0" fontId="6" fillId="22" borderId="84" xfId="7" applyFont="1" applyFill="1" applyBorder="1" applyAlignment="1">
      <alignment horizontal="center" vertical="center" wrapText="1"/>
    </xf>
    <xf numFmtId="0" fontId="6" fillId="0" borderId="83" xfId="7" applyFont="1" applyBorder="1" applyAlignment="1">
      <alignment horizontal="center" vertical="center" wrapText="1"/>
    </xf>
    <xf numFmtId="0" fontId="6" fillId="0" borderId="84" xfId="7" applyFont="1" applyBorder="1" applyAlignment="1">
      <alignment horizontal="center" vertical="center" wrapText="1"/>
    </xf>
    <xf numFmtId="0" fontId="50" fillId="0" borderId="216" xfId="7" applyFont="1" applyBorder="1" applyAlignment="1">
      <alignment horizontal="center" vertical="center" wrapText="1"/>
    </xf>
    <xf numFmtId="0" fontId="50" fillId="0" borderId="217" xfId="7" applyFont="1" applyBorder="1" applyAlignment="1">
      <alignment horizontal="center" vertical="center" wrapText="1"/>
    </xf>
    <xf numFmtId="166" fontId="6" fillId="0" borderId="83" xfId="7" applyNumberFormat="1" applyFont="1" applyBorder="1" applyAlignment="1">
      <alignment horizontal="center" vertical="center" wrapText="1"/>
    </xf>
    <xf numFmtId="166" fontId="6" fillId="0" borderId="84" xfId="7" applyNumberFormat="1" applyFont="1" applyBorder="1" applyAlignment="1">
      <alignment horizontal="center" vertical="center" wrapText="1"/>
    </xf>
    <xf numFmtId="0" fontId="69" fillId="0" borderId="214" xfId="2" applyFont="1" applyBorder="1" applyAlignment="1">
      <alignment horizontal="center" vertical="center" wrapText="1"/>
    </xf>
    <xf numFmtId="0" fontId="69" fillId="0" borderId="215" xfId="2" applyFont="1" applyBorder="1" applyAlignment="1">
      <alignment horizontal="center" vertical="center" wrapText="1"/>
    </xf>
    <xf numFmtId="9" fontId="51" fillId="29" borderId="213" xfId="14" applyNumberFormat="1" applyFont="1" applyFill="1" applyBorder="1" applyAlignment="1">
      <alignment horizontal="center" vertical="center" wrapText="1"/>
    </xf>
    <xf numFmtId="9" fontId="51" fillId="29" borderId="156" xfId="14" applyNumberFormat="1" applyFont="1" applyFill="1" applyBorder="1" applyAlignment="1">
      <alignment horizontal="center" vertical="center" wrapText="1"/>
    </xf>
    <xf numFmtId="9" fontId="71" fillId="29" borderId="3" xfId="14" applyNumberFormat="1" applyFont="1" applyFill="1" applyBorder="1" applyAlignment="1">
      <alignment horizontal="center" vertical="center"/>
    </xf>
    <xf numFmtId="9" fontId="71" fillId="29" borderId="220" xfId="14" applyNumberFormat="1" applyFont="1" applyFill="1" applyBorder="1" applyAlignment="1">
      <alignment horizontal="center" vertical="center"/>
    </xf>
    <xf numFmtId="9" fontId="51" fillId="0" borderId="214" xfId="14" applyNumberFormat="1" applyFont="1" applyBorder="1" applyAlignment="1">
      <alignment horizontal="center" vertical="center" wrapText="1"/>
    </xf>
    <xf numFmtId="9" fontId="51" fillId="0" borderId="215" xfId="14" applyNumberFormat="1" applyFont="1" applyBorder="1" applyAlignment="1">
      <alignment horizontal="center" vertical="center" wrapText="1"/>
    </xf>
    <xf numFmtId="0" fontId="18" fillId="16" borderId="67" xfId="0" applyFont="1" applyFill="1" applyBorder="1" applyAlignment="1">
      <alignment horizontal="center" vertical="center" wrapText="1"/>
    </xf>
    <xf numFmtId="0" fontId="18" fillId="16" borderId="68" xfId="0" applyFont="1" applyFill="1" applyBorder="1" applyAlignment="1">
      <alignment horizontal="center" vertical="center" wrapText="1"/>
    </xf>
    <xf numFmtId="0" fontId="21" fillId="15" borderId="73" xfId="0" applyFont="1" applyFill="1" applyBorder="1" applyAlignment="1">
      <alignment horizontal="center" vertical="center"/>
    </xf>
    <xf numFmtId="0" fontId="21" fillId="15" borderId="0" xfId="0" applyFont="1" applyFill="1" applyAlignment="1">
      <alignment horizontal="center" vertical="center"/>
    </xf>
    <xf numFmtId="0" fontId="18" fillId="0" borderId="65" xfId="0" applyFont="1" applyBorder="1" applyAlignment="1">
      <alignment horizontal="center" vertical="center" wrapText="1"/>
    </xf>
    <xf numFmtId="0" fontId="39" fillId="0" borderId="69" xfId="0" applyFont="1" applyBorder="1" applyAlignment="1">
      <alignment vertical="center"/>
    </xf>
    <xf numFmtId="0" fontId="39" fillId="0" borderId="70" xfId="0" applyFont="1" applyBorder="1" applyAlignment="1">
      <alignment vertical="center"/>
    </xf>
    <xf numFmtId="0" fontId="39" fillId="0" borderId="64" xfId="0" applyFont="1" applyBorder="1" applyAlignment="1">
      <alignment vertical="center"/>
    </xf>
    <xf numFmtId="0" fontId="39" fillId="0" borderId="71" xfId="0" applyFont="1" applyBorder="1" applyAlignment="1">
      <alignment vertical="center"/>
    </xf>
    <xf numFmtId="0" fontId="46" fillId="12" borderId="0" xfId="0" applyFont="1" applyFill="1" applyAlignment="1">
      <alignment horizontal="center" vertical="center" wrapText="1"/>
    </xf>
    <xf numFmtId="0" fontId="39" fillId="0" borderId="0" xfId="0" applyFont="1" applyAlignment="1">
      <alignment vertical="center"/>
    </xf>
    <xf numFmtId="0" fontId="21" fillId="12" borderId="0" xfId="0" applyFont="1" applyFill="1" applyAlignment="1">
      <alignment horizontal="left" vertical="center" wrapText="1"/>
    </xf>
    <xf numFmtId="0" fontId="21" fillId="12" borderId="65" xfId="0" applyFont="1" applyFill="1" applyBorder="1" applyAlignment="1">
      <alignment horizontal="left" vertical="center" wrapText="1"/>
    </xf>
    <xf numFmtId="0" fontId="21" fillId="12" borderId="63" xfId="0" applyFont="1" applyFill="1" applyBorder="1" applyAlignment="1">
      <alignment horizontal="left" vertical="center" wrapText="1"/>
    </xf>
    <xf numFmtId="0" fontId="39" fillId="0" borderId="67" xfId="0" applyFont="1" applyBorder="1" applyAlignment="1">
      <alignment vertical="center"/>
    </xf>
    <xf numFmtId="0" fontId="39" fillId="0" borderId="68" xfId="0" applyFont="1" applyBorder="1" applyAlignment="1">
      <alignment vertical="center"/>
    </xf>
    <xf numFmtId="0" fontId="39" fillId="0" borderId="72" xfId="0" applyFont="1" applyBorder="1" applyAlignment="1">
      <alignment vertical="center"/>
    </xf>
    <xf numFmtId="0" fontId="21" fillId="12" borderId="12" xfId="0" applyFont="1" applyFill="1" applyBorder="1" applyAlignment="1">
      <alignment horizontal="center" vertical="center" wrapText="1"/>
    </xf>
    <xf numFmtId="0" fontId="39" fillId="0" borderId="13" xfId="0" applyFont="1" applyBorder="1" applyAlignment="1">
      <alignment vertical="center"/>
    </xf>
    <xf numFmtId="0" fontId="39" fillId="0" borderId="14" xfId="0" applyFont="1" applyBorder="1" applyAlignment="1">
      <alignment vertical="center"/>
    </xf>
    <xf numFmtId="0" fontId="39" fillId="0" borderId="17" xfId="0" applyFont="1" applyBorder="1" applyAlignment="1">
      <alignment vertical="center"/>
    </xf>
    <xf numFmtId="0" fontId="39" fillId="0" borderId="22" xfId="0" applyFont="1" applyBorder="1" applyAlignment="1">
      <alignment vertical="center"/>
    </xf>
    <xf numFmtId="0" fontId="39" fillId="0" borderId="23" xfId="0" applyFont="1" applyBorder="1" applyAlignment="1">
      <alignment vertical="center"/>
    </xf>
    <xf numFmtId="0" fontId="0" fillId="0" borderId="0" xfId="0" applyAlignment="1">
      <alignment vertical="center"/>
    </xf>
    <xf numFmtId="0" fontId="39" fillId="0" borderId="73" xfId="0" applyFont="1" applyBorder="1" applyAlignment="1">
      <alignment vertical="center"/>
    </xf>
    <xf numFmtId="0" fontId="39" fillId="0" borderId="66" xfId="0" applyFont="1" applyBorder="1" applyAlignment="1">
      <alignment vertical="center"/>
    </xf>
    <xf numFmtId="0" fontId="61" fillId="0" borderId="63" xfId="14" applyFont="1" applyBorder="1" applyAlignment="1">
      <alignment horizontal="center" vertical="center" wrapText="1"/>
    </xf>
    <xf numFmtId="0" fontId="39" fillId="0" borderId="64" xfId="14" applyFont="1" applyBorder="1" applyAlignment="1">
      <alignment vertical="center"/>
    </xf>
    <xf numFmtId="0" fontId="39" fillId="0" borderId="71" xfId="14" applyFont="1" applyBorder="1" applyAlignment="1">
      <alignment vertical="center"/>
    </xf>
    <xf numFmtId="0" fontId="19" fillId="12" borderId="44" xfId="0" applyFont="1" applyFill="1" applyBorder="1" applyAlignment="1">
      <alignment horizontal="center" vertical="center"/>
    </xf>
    <xf numFmtId="0" fontId="39" fillId="0" borderId="44" xfId="0" applyFont="1" applyBorder="1" applyAlignment="1">
      <alignment vertical="center"/>
    </xf>
    <xf numFmtId="0" fontId="39" fillId="0" borderId="62" xfId="0" applyFont="1" applyBorder="1" applyAlignment="1">
      <alignment vertical="center"/>
    </xf>
    <xf numFmtId="0" fontId="21" fillId="12" borderId="63" xfId="0" applyFont="1" applyFill="1" applyBorder="1" applyAlignment="1">
      <alignment horizontal="center" vertical="center"/>
    </xf>
    <xf numFmtId="0" fontId="21" fillId="12" borderId="65" xfId="0" applyFont="1" applyFill="1" applyBorder="1" applyAlignment="1">
      <alignment horizontal="center" vertical="center"/>
    </xf>
    <xf numFmtId="14" fontId="19" fillId="0" borderId="115" xfId="0" applyNumberFormat="1" applyFont="1" applyBorder="1" applyAlignment="1">
      <alignment vertical="center"/>
    </xf>
    <xf numFmtId="0" fontId="39" fillId="0" borderId="41" xfId="0" applyFont="1" applyBorder="1" applyAlignment="1">
      <alignment vertical="center"/>
    </xf>
    <xf numFmtId="0" fontId="21" fillId="15" borderId="65" xfId="0" applyFont="1" applyFill="1" applyBorder="1" applyAlignment="1">
      <alignment horizontal="center" vertical="center"/>
    </xf>
    <xf numFmtId="0" fontId="21" fillId="11" borderId="21" xfId="0" applyFont="1" applyFill="1" applyBorder="1" applyAlignment="1">
      <alignment horizontal="center" vertical="center" wrapText="1"/>
    </xf>
    <xf numFmtId="0" fontId="21" fillId="11" borderId="20" xfId="0" applyFont="1" applyFill="1" applyBorder="1" applyAlignment="1">
      <alignment horizontal="center" vertical="center" wrapText="1"/>
    </xf>
    <xf numFmtId="14" fontId="34" fillId="0" borderId="98" xfId="0" applyNumberFormat="1" applyFont="1" applyBorder="1" applyAlignment="1">
      <alignment horizontal="center" vertical="center" wrapText="1"/>
    </xf>
    <xf numFmtId="14" fontId="34" fillId="0" borderId="99" xfId="0" applyNumberFormat="1" applyFont="1" applyBorder="1" applyAlignment="1">
      <alignment horizontal="center" vertical="center" wrapText="1"/>
    </xf>
    <xf numFmtId="14" fontId="34" fillId="0" borderId="184" xfId="0" applyNumberFormat="1" applyFont="1" applyBorder="1" applyAlignment="1">
      <alignment horizontal="center" vertical="center" wrapText="1"/>
    </xf>
    <xf numFmtId="14" fontId="34" fillId="0" borderId="185" xfId="0" applyNumberFormat="1" applyFont="1" applyBorder="1" applyAlignment="1">
      <alignment horizontal="center" vertical="center" wrapText="1"/>
    </xf>
    <xf numFmtId="0" fontId="47" fillId="0" borderId="201" xfId="0" applyFont="1" applyBorder="1" applyAlignment="1">
      <alignment horizontal="center" vertical="center" wrapText="1"/>
    </xf>
    <xf numFmtId="14" fontId="34" fillId="0" borderId="199" xfId="0" applyNumberFormat="1" applyFont="1" applyBorder="1" applyAlignment="1">
      <alignment horizontal="center" vertical="center" wrapText="1"/>
    </xf>
    <xf numFmtId="14" fontId="34" fillId="0" borderId="200" xfId="0" applyNumberFormat="1" applyFont="1" applyBorder="1" applyAlignment="1">
      <alignment horizontal="center" vertical="center" wrapText="1"/>
    </xf>
    <xf numFmtId="0" fontId="22" fillId="19" borderId="18" xfId="0" applyFont="1" applyFill="1" applyBorder="1" applyAlignment="1">
      <alignment horizontal="center" vertical="center" wrapText="1"/>
    </xf>
    <xf numFmtId="0" fontId="39" fillId="0" borderId="18" xfId="0" applyFont="1" applyBorder="1"/>
    <xf numFmtId="0" fontId="20" fillId="10" borderId="196" xfId="0" applyFont="1" applyFill="1" applyBorder="1" applyAlignment="1">
      <alignment horizontal="center" vertical="center" wrapText="1"/>
    </xf>
    <xf numFmtId="0" fontId="20" fillId="10" borderId="194" xfId="0" applyFont="1" applyFill="1" applyBorder="1" applyAlignment="1">
      <alignment horizontal="center" vertical="center" wrapText="1"/>
    </xf>
    <xf numFmtId="0" fontId="20" fillId="10" borderId="175" xfId="0" applyFont="1" applyFill="1" applyBorder="1" applyAlignment="1">
      <alignment horizontal="center" vertical="center" wrapText="1"/>
    </xf>
    <xf numFmtId="0" fontId="20" fillId="10" borderId="176" xfId="0" applyFont="1" applyFill="1" applyBorder="1" applyAlignment="1">
      <alignment horizontal="center" vertical="center" wrapText="1"/>
    </xf>
    <xf numFmtId="0" fontId="21" fillId="12" borderId="18" xfId="0" applyFont="1" applyFill="1" applyBorder="1" applyAlignment="1">
      <alignment horizontal="center" vertical="center" wrapText="1"/>
    </xf>
    <xf numFmtId="0" fontId="22" fillId="0" borderId="18" xfId="8" applyFont="1" applyBorder="1" applyAlignment="1">
      <alignment horizontal="center" vertical="center" wrapText="1"/>
    </xf>
    <xf numFmtId="0" fontId="47" fillId="0" borderId="18" xfId="0" applyFont="1" applyBorder="1" applyAlignment="1">
      <alignment horizontal="center" vertical="center" wrapText="1"/>
    </xf>
    <xf numFmtId="0" fontId="47" fillId="0" borderId="204" xfId="0" applyFont="1" applyBorder="1" applyAlignment="1">
      <alignment horizontal="center" vertical="center" wrapText="1"/>
    </xf>
    <xf numFmtId="0" fontId="47" fillId="0" borderId="193" xfId="0" applyFont="1" applyBorder="1" applyAlignment="1">
      <alignment horizontal="center" vertical="center" wrapText="1"/>
    </xf>
    <xf numFmtId="14" fontId="34" fillId="0" borderId="195" xfId="0" applyNumberFormat="1" applyFont="1" applyBorder="1" applyAlignment="1">
      <alignment horizontal="center" vertical="center" wrapText="1"/>
    </xf>
    <xf numFmtId="14" fontId="34" fillId="0" borderId="177" xfId="0" applyNumberFormat="1" applyFont="1" applyBorder="1" applyAlignment="1">
      <alignment horizontal="center" vertical="center" wrapText="1"/>
    </xf>
    <xf numFmtId="0" fontId="47" fillId="21" borderId="193" xfId="0" applyFont="1" applyFill="1" applyBorder="1" applyAlignment="1">
      <alignment horizontal="center" vertical="center" wrapText="1"/>
    </xf>
    <xf numFmtId="0" fontId="11" fillId="2" borderId="2" xfId="0" applyFont="1" applyFill="1" applyBorder="1" applyAlignment="1">
      <alignment horizontal="center" vertical="center"/>
    </xf>
    <xf numFmtId="0" fontId="17" fillId="0" borderId="2" xfId="0" applyFont="1" applyBorder="1" applyAlignment="1">
      <alignment horizontal="left" vertical="center"/>
    </xf>
    <xf numFmtId="0" fontId="11" fillId="2" borderId="3" xfId="0" applyFont="1" applyFill="1" applyBorder="1" applyAlignment="1">
      <alignment horizontal="center" vertical="center"/>
    </xf>
    <xf numFmtId="14" fontId="17" fillId="0" borderId="2" xfId="0" applyNumberFormat="1" applyFont="1" applyBorder="1" applyAlignment="1">
      <alignment horizontal="left" vertical="center"/>
    </xf>
    <xf numFmtId="14" fontId="17" fillId="0" borderId="3" xfId="0" applyNumberFormat="1" applyFont="1" applyBorder="1" applyAlignment="1">
      <alignment horizontal="left" vertical="center"/>
    </xf>
    <xf numFmtId="0" fontId="61" fillId="0" borderId="64" xfId="14" applyFont="1" applyBorder="1" applyAlignment="1">
      <alignment horizontal="center" vertical="center" wrapText="1"/>
    </xf>
    <xf numFmtId="0" fontId="62" fillId="26" borderId="14" xfId="14" applyFont="1" applyFill="1" applyBorder="1" applyAlignment="1">
      <alignment horizontal="center" vertical="center" wrapText="1"/>
    </xf>
    <xf numFmtId="0" fontId="62" fillId="26" borderId="1" xfId="14" applyFont="1" applyFill="1" applyBorder="1" applyAlignment="1">
      <alignment horizontal="center" vertical="center" wrapText="1"/>
    </xf>
    <xf numFmtId="0" fontId="62" fillId="26" borderId="12" xfId="14" applyFont="1" applyFill="1" applyBorder="1" applyAlignment="1">
      <alignment horizontal="center" vertical="center" wrapText="1"/>
    </xf>
    <xf numFmtId="0" fontId="62" fillId="26" borderId="32" xfId="14" applyFont="1" applyFill="1" applyBorder="1" applyAlignment="1">
      <alignment horizontal="center" vertical="center" wrapText="1"/>
    </xf>
    <xf numFmtId="9" fontId="62" fillId="27" borderId="38" xfId="14" applyNumberFormat="1" applyFont="1" applyFill="1" applyBorder="1" applyAlignment="1">
      <alignment horizontal="center" vertical="center" wrapText="1"/>
    </xf>
    <xf numFmtId="9" fontId="62" fillId="27" borderId="40" xfId="14" applyNumberFormat="1" applyFont="1" applyFill="1" applyBorder="1" applyAlignment="1">
      <alignment horizontal="center" vertical="center" wrapText="1"/>
    </xf>
    <xf numFmtId="9" fontId="0" fillId="0" borderId="214" xfId="13" applyFont="1" applyBorder="1" applyAlignment="1">
      <alignment horizontal="center" vertical="center"/>
    </xf>
    <xf numFmtId="9" fontId="0" fillId="0" borderId="151" xfId="13" applyFont="1" applyBorder="1" applyAlignment="1">
      <alignment horizontal="center" vertical="center"/>
    </xf>
    <xf numFmtId="9" fontId="0" fillId="30" borderId="213" xfId="13" applyFont="1" applyFill="1" applyBorder="1" applyAlignment="1">
      <alignment horizontal="center" vertical="center"/>
    </xf>
    <xf numFmtId="9" fontId="0" fillId="30" borderId="174" xfId="13" applyFont="1" applyFill="1" applyBorder="1" applyAlignment="1">
      <alignment horizontal="center" vertical="center"/>
    </xf>
    <xf numFmtId="0" fontId="0" fillId="0" borderId="214" xfId="0" applyBorder="1" applyAlignment="1">
      <alignment horizontal="center"/>
    </xf>
    <xf numFmtId="0" fontId="0" fillId="0" borderId="151" xfId="0" applyBorder="1" applyAlignment="1">
      <alignment horizontal="center"/>
    </xf>
    <xf numFmtId="9" fontId="0" fillId="30" borderId="3" xfId="13" applyFont="1" applyFill="1" applyBorder="1" applyAlignment="1">
      <alignment horizontal="center" vertical="center"/>
    </xf>
    <xf numFmtId="9" fontId="0" fillId="30" borderId="4" xfId="13" applyFont="1" applyFill="1" applyBorder="1" applyAlignment="1">
      <alignment horizontal="center" vertical="center"/>
    </xf>
    <xf numFmtId="0" fontId="21" fillId="19" borderId="122" xfId="0" applyFont="1" applyFill="1" applyBorder="1" applyAlignment="1">
      <alignment horizontal="center" vertical="center" wrapText="1"/>
    </xf>
    <xf numFmtId="0" fontId="39" fillId="0" borderId="122" xfId="0" applyFont="1" applyBorder="1"/>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0" fillId="0" borderId="0" xfId="0" applyAlignment="1">
      <alignment horizontal="center"/>
    </xf>
    <xf numFmtId="0" fontId="28" fillId="10" borderId="122" xfId="0" applyFont="1" applyFill="1" applyBorder="1" applyAlignment="1">
      <alignment horizontal="center" vertical="center"/>
    </xf>
    <xf numFmtId="0" fontId="21" fillId="12" borderId="122" xfId="0" applyFont="1" applyFill="1" applyBorder="1" applyAlignment="1">
      <alignment horizontal="center" vertical="center"/>
    </xf>
    <xf numFmtId="0" fontId="16" fillId="0" borderId="16" xfId="0" applyFont="1" applyBorder="1" applyAlignment="1">
      <alignment horizontal="left" vertical="center"/>
    </xf>
    <xf numFmtId="0" fontId="16" fillId="0" borderId="2" xfId="0" applyFont="1" applyBorder="1" applyAlignment="1">
      <alignment horizontal="left" vertical="center"/>
    </xf>
    <xf numFmtId="14" fontId="16" fillId="0" borderId="211" xfId="0" applyNumberFormat="1" applyFont="1" applyBorder="1" applyAlignment="1">
      <alignment horizontal="left" vertical="center"/>
    </xf>
    <xf numFmtId="14" fontId="16" fillId="0" borderId="212" xfId="0" applyNumberFormat="1" applyFont="1" applyBorder="1" applyAlignment="1">
      <alignment horizontal="left" vertical="center"/>
    </xf>
    <xf numFmtId="0" fontId="11" fillId="2" borderId="17"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9" fontId="9" fillId="2" borderId="106" xfId="0" applyNumberFormat="1" applyFont="1" applyFill="1" applyBorder="1" applyAlignment="1">
      <alignment horizontal="center" vertical="center" wrapText="1"/>
    </xf>
    <xf numFmtId="0" fontId="9" fillId="2" borderId="106"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95" xfId="0" applyFont="1" applyFill="1" applyBorder="1" applyAlignment="1">
      <alignment horizontal="center" vertical="center" wrapText="1"/>
    </xf>
    <xf numFmtId="9" fontId="31" fillId="30" borderId="111" xfId="13" applyFont="1" applyFill="1" applyBorder="1" applyAlignment="1">
      <alignment horizontal="center" vertical="center" wrapText="1"/>
    </xf>
    <xf numFmtId="9" fontId="31" fillId="30" borderId="2" xfId="13" applyFont="1" applyFill="1" applyBorder="1" applyAlignment="1">
      <alignment horizontal="center" vertical="center" wrapText="1"/>
    </xf>
    <xf numFmtId="0" fontId="0" fillId="30" borderId="2" xfId="0" applyFill="1" applyBorder="1" applyAlignment="1">
      <alignment horizontal="center" wrapText="1"/>
    </xf>
    <xf numFmtId="9" fontId="67" fillId="2" borderId="106" xfId="0" applyNumberFormat="1" applyFont="1" applyFill="1" applyBorder="1" applyAlignment="1">
      <alignment horizontal="center" vertical="center" wrapText="1"/>
    </xf>
    <xf numFmtId="0" fontId="67" fillId="2" borderId="106" xfId="0" applyFont="1" applyFill="1" applyBorder="1" applyAlignment="1">
      <alignment horizontal="center" vertical="center" wrapText="1"/>
    </xf>
    <xf numFmtId="9" fontId="19" fillId="0" borderId="150" xfId="0" applyNumberFormat="1" applyFont="1" applyBorder="1" applyAlignment="1">
      <alignment horizontal="center" vertical="center"/>
    </xf>
    <xf numFmtId="9" fontId="19" fillId="0" borderId="151" xfId="0" applyNumberFormat="1" applyFont="1" applyBorder="1" applyAlignment="1">
      <alignment horizontal="center" vertical="center"/>
    </xf>
    <xf numFmtId="0" fontId="9" fillId="25" borderId="45" xfId="0" applyFont="1" applyFill="1" applyBorder="1" applyAlignment="1">
      <alignment horizontal="center" vertical="center" wrapText="1"/>
    </xf>
    <xf numFmtId="0" fontId="9" fillId="25" borderId="47" xfId="0" applyFont="1" applyFill="1" applyBorder="1" applyAlignment="1">
      <alignment horizontal="center" vertical="center" wrapText="1"/>
    </xf>
    <xf numFmtId="0" fontId="9" fillId="25" borderId="43" xfId="0" applyFont="1" applyFill="1" applyBorder="1" applyAlignment="1">
      <alignment horizontal="center" vertical="center" wrapText="1"/>
    </xf>
    <xf numFmtId="0" fontId="9" fillId="25" borderId="46" xfId="0" applyFont="1" applyFill="1" applyBorder="1" applyAlignment="1">
      <alignment horizontal="center" vertical="center" wrapText="1"/>
    </xf>
    <xf numFmtId="9" fontId="31" fillId="28" borderId="148" xfId="13" applyFont="1" applyFill="1" applyBorder="1" applyAlignment="1">
      <alignment horizontal="center" vertical="center" wrapText="1"/>
    </xf>
    <xf numFmtId="9" fontId="31" fillId="28" borderId="143" xfId="13" applyFont="1" applyFill="1" applyBorder="1" applyAlignment="1">
      <alignment horizontal="center" vertical="center" wrapText="1"/>
    </xf>
    <xf numFmtId="9" fontId="31" fillId="28" borderId="48" xfId="13" applyFont="1" applyFill="1" applyBorder="1" applyAlignment="1">
      <alignment horizontal="center" vertical="center" wrapText="1"/>
    </xf>
    <xf numFmtId="9" fontId="31" fillId="28" borderId="80" xfId="13" applyFont="1" applyFill="1" applyBorder="1" applyAlignment="1">
      <alignment horizontal="center" vertical="center" wrapText="1"/>
    </xf>
    <xf numFmtId="9" fontId="61" fillId="31" borderId="2" xfId="0" applyNumberFormat="1" applyFont="1" applyFill="1" applyBorder="1" applyAlignment="1">
      <alignment horizontal="center" vertical="center"/>
    </xf>
    <xf numFmtId="9" fontId="66" fillId="30" borderId="111" xfId="13" applyFont="1" applyFill="1" applyBorder="1" applyAlignment="1">
      <alignment horizontal="center" vertical="center"/>
    </xf>
    <xf numFmtId="9" fontId="66" fillId="30" borderId="2" xfId="13" applyFont="1" applyFill="1" applyBorder="1" applyAlignment="1">
      <alignment horizontal="center" vertical="center"/>
    </xf>
    <xf numFmtId="0" fontId="39" fillId="30" borderId="2" xfId="0" applyFont="1" applyFill="1" applyBorder="1" applyAlignment="1">
      <alignment horizontal="center"/>
    </xf>
    <xf numFmtId="9" fontId="19" fillId="0" borderId="149" xfId="0" applyNumberFormat="1" applyFont="1" applyBorder="1" applyAlignment="1">
      <alignment horizontal="center" vertical="center"/>
    </xf>
    <xf numFmtId="9" fontId="19" fillId="0" borderId="147" xfId="0" applyNumberFormat="1" applyFont="1" applyBorder="1" applyAlignment="1">
      <alignment horizontal="center" vertical="center"/>
    </xf>
    <xf numFmtId="0" fontId="9" fillId="25" borderId="27" xfId="0" applyFont="1" applyFill="1" applyBorder="1" applyAlignment="1">
      <alignment horizontal="center" vertical="center" wrapText="1"/>
    </xf>
    <xf numFmtId="0" fontId="9" fillId="25" borderId="25" xfId="0" applyFont="1" applyFill="1" applyBorder="1" applyAlignment="1">
      <alignment horizontal="center" vertical="center" wrapText="1"/>
    </xf>
    <xf numFmtId="9" fontId="31" fillId="28" borderId="146" xfId="13" applyFont="1" applyFill="1" applyBorder="1" applyAlignment="1">
      <alignment horizontal="center" vertical="center" wrapText="1"/>
    </xf>
    <xf numFmtId="9" fontId="31" fillId="28" borderId="24" xfId="13" applyFont="1" applyFill="1" applyBorder="1" applyAlignment="1">
      <alignment horizontal="center" vertical="center" wrapText="1"/>
    </xf>
    <xf numFmtId="0" fontId="9" fillId="28" borderId="48" xfId="0" applyFont="1" applyFill="1" applyBorder="1" applyAlignment="1">
      <alignment horizontal="center" vertical="center" wrapText="1"/>
    </xf>
    <xf numFmtId="0" fontId="9" fillId="28" borderId="80" xfId="0" applyFont="1" applyFill="1" applyBorder="1" applyAlignment="1">
      <alignment horizontal="center" vertical="center" wrapText="1"/>
    </xf>
    <xf numFmtId="0" fontId="9" fillId="28" borderId="24" xfId="0" applyFont="1" applyFill="1" applyBorder="1" applyAlignment="1">
      <alignment horizontal="center" vertical="center" wrapText="1"/>
    </xf>
    <xf numFmtId="9" fontId="19" fillId="0" borderId="144" xfId="0" applyNumberFormat="1" applyFont="1" applyBorder="1" applyAlignment="1">
      <alignment horizontal="center" vertical="center"/>
    </xf>
    <xf numFmtId="0" fontId="19" fillId="12" borderId="35" xfId="0" applyFont="1" applyFill="1" applyBorder="1" applyAlignment="1">
      <alignment horizontal="center" vertical="center" wrapText="1"/>
    </xf>
    <xf numFmtId="0" fontId="19" fillId="12" borderId="34"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4" xfId="0" applyFont="1" applyBorder="1" applyAlignment="1">
      <alignment horizontal="center" vertical="center" wrapText="1"/>
    </xf>
    <xf numFmtId="0" fontId="64" fillId="0" borderId="64" xfId="0" applyFont="1" applyBorder="1" applyAlignment="1">
      <alignment horizontal="center" vertical="center"/>
    </xf>
    <xf numFmtId="0" fontId="64" fillId="0" borderId="71" xfId="0" applyFont="1" applyBorder="1" applyAlignment="1">
      <alignment horizontal="center" vertical="center"/>
    </xf>
    <xf numFmtId="0" fontId="19" fillId="0" borderId="117" xfId="0" applyFont="1" applyBorder="1" applyAlignment="1">
      <alignment horizontal="center" vertical="center" wrapText="1"/>
    </xf>
    <xf numFmtId="0" fontId="19" fillId="0" borderId="46" xfId="0" applyFont="1" applyBorder="1" applyAlignment="1">
      <alignment horizontal="center" vertical="center"/>
    </xf>
    <xf numFmtId="9" fontId="65" fillId="28" borderId="141" xfId="13" applyFont="1" applyFill="1" applyBorder="1" applyAlignment="1">
      <alignment horizontal="center" vertical="center"/>
    </xf>
    <xf numFmtId="9" fontId="65" fillId="28" borderId="143" xfId="13" applyFont="1" applyFill="1" applyBorder="1" applyAlignment="1">
      <alignment horizontal="center" vertical="center"/>
    </xf>
    <xf numFmtId="9" fontId="65" fillId="28" borderId="102" xfId="0" applyNumberFormat="1" applyFont="1" applyFill="1" applyBorder="1" applyAlignment="1">
      <alignment horizontal="center" vertical="center"/>
    </xf>
    <xf numFmtId="9" fontId="65" fillId="28" borderId="80" xfId="0" applyNumberFormat="1" applyFont="1" applyFill="1" applyBorder="1" applyAlignment="1">
      <alignment horizontal="center" vertical="center"/>
    </xf>
    <xf numFmtId="9" fontId="19" fillId="28" borderId="102" xfId="0" applyNumberFormat="1" applyFont="1" applyFill="1" applyBorder="1" applyAlignment="1">
      <alignment horizontal="center" vertical="center"/>
    </xf>
    <xf numFmtId="9" fontId="19" fillId="28" borderId="80" xfId="0" applyNumberFormat="1" applyFont="1" applyFill="1" applyBorder="1" applyAlignment="1">
      <alignment horizontal="center" vertical="center"/>
    </xf>
    <xf numFmtId="9" fontId="19" fillId="0" borderId="142" xfId="0" applyNumberFormat="1" applyFont="1" applyBorder="1" applyAlignment="1">
      <alignment horizontal="center" vertical="center"/>
    </xf>
    <xf numFmtId="9" fontId="19" fillId="0" borderId="145" xfId="0" applyNumberFormat="1" applyFont="1" applyBorder="1" applyAlignment="1">
      <alignment horizontal="center" vertical="center"/>
    </xf>
    <xf numFmtId="0" fontId="6" fillId="12" borderId="35" xfId="0" applyFont="1" applyFill="1" applyBorder="1" applyAlignment="1">
      <alignment horizontal="center" vertical="center" wrapText="1"/>
    </xf>
    <xf numFmtId="0" fontId="6" fillId="12" borderId="34" xfId="0" applyFont="1" applyFill="1" applyBorder="1" applyAlignment="1">
      <alignment horizontal="center" vertical="center" wrapText="1"/>
    </xf>
    <xf numFmtId="14" fontId="19" fillId="12" borderId="35" xfId="0" applyNumberFormat="1" applyFont="1" applyFill="1" applyBorder="1" applyAlignment="1">
      <alignment horizontal="center" vertical="center" wrapText="1"/>
    </xf>
    <xf numFmtId="14" fontId="19" fillId="12" borderId="36" xfId="0" applyNumberFormat="1" applyFont="1" applyFill="1" applyBorder="1" applyAlignment="1">
      <alignment horizontal="center" vertical="center" wrapText="1"/>
    </xf>
    <xf numFmtId="14" fontId="19" fillId="12" borderId="34" xfId="0" applyNumberFormat="1" applyFont="1" applyFill="1" applyBorder="1" applyAlignment="1">
      <alignment horizontal="center" vertical="center" wrapText="1"/>
    </xf>
    <xf numFmtId="9" fontId="19" fillId="0" borderId="106"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95" xfId="0" applyFont="1" applyBorder="1" applyAlignment="1">
      <alignment horizontal="center" vertical="center" wrapText="1"/>
    </xf>
    <xf numFmtId="0" fontId="6" fillId="0" borderId="95" xfId="0" applyFont="1" applyBorder="1" applyAlignment="1">
      <alignment horizontal="center" vertical="center"/>
    </xf>
    <xf numFmtId="0" fontId="19" fillId="20" borderId="166" xfId="0" applyFont="1" applyFill="1" applyBorder="1" applyAlignment="1">
      <alignment horizontal="center" vertical="center" wrapText="1"/>
    </xf>
    <xf numFmtId="0" fontId="19" fillId="20" borderId="168" xfId="0" applyFont="1" applyFill="1" applyBorder="1" applyAlignment="1">
      <alignment horizontal="center" vertical="center" wrapText="1"/>
    </xf>
    <xf numFmtId="0" fontId="39" fillId="0" borderId="168" xfId="0" applyFont="1" applyBorder="1"/>
    <xf numFmtId="0" fontId="39" fillId="0" borderId="171" xfId="0" applyFont="1" applyBorder="1"/>
    <xf numFmtId="0" fontId="39" fillId="0" borderId="169" xfId="0" applyFont="1" applyBorder="1"/>
    <xf numFmtId="0" fontId="11" fillId="2" borderId="15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5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10" borderId="0" xfId="0" applyFont="1" applyFill="1" applyAlignment="1">
      <alignment horizontal="center" vertical="center" wrapText="1"/>
    </xf>
    <xf numFmtId="0" fontId="32" fillId="10" borderId="159" xfId="0" applyFont="1" applyFill="1" applyBorder="1" applyAlignment="1">
      <alignment horizontal="center" vertical="center" wrapText="1"/>
    </xf>
    <xf numFmtId="0" fontId="21" fillId="12" borderId="162" xfId="0" applyFont="1" applyFill="1" applyBorder="1" applyAlignment="1">
      <alignment horizontal="center" vertical="center"/>
    </xf>
    <xf numFmtId="0" fontId="39" fillId="0" borderId="163" xfId="0" applyFont="1" applyBorder="1"/>
    <xf numFmtId="0" fontId="31" fillId="0" borderId="152" xfId="0" applyFont="1" applyBorder="1" applyAlignment="1">
      <alignment horizontal="center" wrapText="1"/>
    </xf>
    <xf numFmtId="0" fontId="31" fillId="0" borderId="155" xfId="0" applyFont="1" applyBorder="1" applyAlignment="1">
      <alignment horizontal="center" wrapText="1"/>
    </xf>
    <xf numFmtId="0" fontId="31" fillId="0" borderId="156" xfId="0" applyFont="1" applyBorder="1" applyAlignment="1">
      <alignment horizontal="center" wrapText="1"/>
    </xf>
    <xf numFmtId="0" fontId="11" fillId="2" borderId="136" xfId="0" applyFont="1" applyFill="1" applyBorder="1" applyAlignment="1">
      <alignment horizontal="center" vertical="center" wrapText="1"/>
    </xf>
    <xf numFmtId="0" fontId="11" fillId="2" borderId="157" xfId="0" applyFont="1" applyFill="1" applyBorder="1" applyAlignment="1">
      <alignment horizontal="center" vertical="center" wrapText="1"/>
    </xf>
    <xf numFmtId="0" fontId="11" fillId="2" borderId="123" xfId="0" applyFont="1" applyFill="1" applyBorder="1" applyAlignment="1">
      <alignment horizontal="center" vertical="center" wrapText="1"/>
    </xf>
    <xf numFmtId="0" fontId="6" fillId="12" borderId="36" xfId="0" applyFont="1" applyFill="1" applyBorder="1" applyAlignment="1">
      <alignment horizontal="center" vertical="center" wrapText="1"/>
    </xf>
    <xf numFmtId="0" fontId="52" fillId="21" borderId="35" xfId="0" applyFont="1" applyFill="1" applyBorder="1" applyAlignment="1">
      <alignment horizontal="center" vertical="center" wrapText="1"/>
    </xf>
    <xf numFmtId="0" fontId="52" fillId="21" borderId="36" xfId="0" applyFont="1" applyFill="1" applyBorder="1" applyAlignment="1">
      <alignment horizontal="center" vertical="center" wrapText="1"/>
    </xf>
    <xf numFmtId="0" fontId="52" fillId="21" borderId="34" xfId="0" applyFont="1" applyFill="1" applyBorder="1" applyAlignment="1">
      <alignment horizontal="center" vertical="center" wrapText="1"/>
    </xf>
    <xf numFmtId="14" fontId="6" fillId="12" borderId="35" xfId="0" applyNumberFormat="1" applyFont="1" applyFill="1" applyBorder="1" applyAlignment="1">
      <alignment horizontal="center" vertical="center" wrapText="1"/>
    </xf>
    <xf numFmtId="14" fontId="6" fillId="12" borderId="36" xfId="0" applyNumberFormat="1" applyFont="1" applyFill="1" applyBorder="1" applyAlignment="1">
      <alignment horizontal="center" vertical="center" wrapText="1"/>
    </xf>
    <xf numFmtId="14" fontId="6" fillId="12" borderId="34" xfId="0" applyNumberFormat="1" applyFont="1" applyFill="1" applyBorder="1" applyAlignment="1">
      <alignment horizontal="center" vertical="center" wrapText="1"/>
    </xf>
    <xf numFmtId="0" fontId="19" fillId="12" borderId="36" xfId="0" applyFont="1" applyFill="1" applyBorder="1" applyAlignment="1">
      <alignment horizontal="center" vertical="center" wrapText="1"/>
    </xf>
    <xf numFmtId="0" fontId="6" fillId="12" borderId="35" xfId="0" applyFont="1" applyFill="1" applyBorder="1" applyAlignment="1">
      <alignment horizontal="center" vertical="center"/>
    </xf>
    <xf numFmtId="0" fontId="6" fillId="12" borderId="34" xfId="0" applyFont="1" applyFill="1" applyBorder="1" applyAlignment="1">
      <alignment horizontal="center" vertical="center"/>
    </xf>
    <xf numFmtId="0" fontId="18" fillId="19" borderId="40" xfId="0" applyFont="1" applyFill="1" applyBorder="1" applyAlignment="1">
      <alignment horizontal="center" vertical="center" wrapText="1"/>
    </xf>
    <xf numFmtId="0" fontId="39" fillId="0" borderId="40" xfId="0" applyFont="1" applyBorder="1"/>
    <xf numFmtId="0" fontId="18" fillId="19" borderId="48" xfId="0" applyFont="1" applyFill="1" applyBorder="1" applyAlignment="1">
      <alignment horizontal="center" vertical="center" wrapText="1"/>
    </xf>
    <xf numFmtId="0" fontId="39" fillId="0" borderId="80" xfId="0" applyFont="1" applyBorder="1"/>
    <xf numFmtId="0" fontId="39" fillId="0" borderId="48" xfId="0" applyFont="1" applyBorder="1" applyAlignment="1">
      <alignment horizontal="center"/>
    </xf>
    <xf numFmtId="0" fontId="36" fillId="0" borderId="29" xfId="0" applyFont="1" applyBorder="1" applyAlignment="1">
      <alignment horizontal="center" vertical="center"/>
    </xf>
    <xf numFmtId="0" fontId="36" fillId="12" borderId="29" xfId="0" applyFont="1" applyFill="1" applyBorder="1" applyAlignment="1">
      <alignment horizontal="center" vertical="center" wrapText="1"/>
    </xf>
    <xf numFmtId="0" fontId="18" fillId="12" borderId="18" xfId="0" applyFont="1" applyFill="1" applyBorder="1" applyAlignment="1">
      <alignment horizontal="center" vertical="center" wrapText="1"/>
    </xf>
    <xf numFmtId="0" fontId="33" fillId="18" borderId="18" xfId="0" applyFont="1" applyFill="1" applyBorder="1" applyAlignment="1">
      <alignment horizontal="center" vertical="center"/>
    </xf>
    <xf numFmtId="0" fontId="18" fillId="12" borderId="18" xfId="0" applyFont="1" applyFill="1" applyBorder="1" applyAlignment="1">
      <alignment horizontal="center" vertical="center"/>
    </xf>
    <xf numFmtId="0" fontId="0" fillId="0" borderId="2" xfId="0" applyBorder="1" applyAlignment="1">
      <alignment horizontal="center"/>
    </xf>
    <xf numFmtId="0" fontId="14" fillId="5" borderId="0" xfId="0" applyFont="1" applyFill="1" applyAlignment="1">
      <alignment horizontal="right" vertical="center" textRotation="90" wrapText="1"/>
    </xf>
    <xf numFmtId="0" fontId="14" fillId="5" borderId="0" xfId="0" applyFont="1" applyFill="1" applyAlignment="1">
      <alignment horizontal="center" wrapText="1"/>
    </xf>
    <xf numFmtId="0" fontId="72" fillId="32" borderId="2" xfId="0" applyFont="1" applyFill="1" applyBorder="1" applyAlignment="1">
      <alignment horizontal="center" vertical="center" wrapText="1"/>
    </xf>
    <xf numFmtId="0" fontId="73" fillId="0" borderId="2" xfId="0" applyFont="1" applyBorder="1" applyAlignment="1">
      <alignment horizontal="justify" vertical="center" wrapText="1"/>
    </xf>
    <xf numFmtId="9" fontId="73" fillId="0" borderId="2" xfId="0" applyNumberFormat="1" applyFont="1" applyBorder="1" applyAlignment="1">
      <alignment horizontal="center" vertical="center" wrapText="1"/>
    </xf>
    <xf numFmtId="0" fontId="73" fillId="0" borderId="2" xfId="0" applyFont="1" applyBorder="1" applyAlignment="1">
      <alignment horizontal="center" vertical="center" wrapText="1"/>
    </xf>
    <xf numFmtId="9" fontId="16"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justify" vertical="center" wrapText="1"/>
    </xf>
    <xf numFmtId="0" fontId="19" fillId="0" borderId="118" xfId="0" applyFont="1" applyFill="1" applyBorder="1" applyAlignment="1">
      <alignment horizontal="center" vertical="center" wrapText="1"/>
    </xf>
    <xf numFmtId="0" fontId="19" fillId="0" borderId="47" xfId="0" applyFont="1" applyFill="1" applyBorder="1" applyAlignment="1">
      <alignment horizontal="center" vertical="center"/>
    </xf>
    <xf numFmtId="0" fontId="69" fillId="0" borderId="95" xfId="2" applyFont="1" applyFill="1" applyBorder="1" applyAlignment="1">
      <alignment vertical="center" wrapText="1"/>
    </xf>
  </cellXfs>
  <cellStyles count="21">
    <cellStyle name="Hipervínculo" xfId="5" builtinId="8"/>
    <cellStyle name="Millares 2" xfId="12" xr:uid="{00000000-0005-0000-0000-000001000000}"/>
    <cellStyle name="Millares 2 2" xfId="15" xr:uid="{35C9C62F-CD79-4BD1-B245-0B4A13E160A6}"/>
    <cellStyle name="Millares 2 2 2" xfId="20" xr:uid="{DCC301D6-910E-4685-9BFD-2390FAE7852C}"/>
    <cellStyle name="Millares 2 3" xfId="17" xr:uid="{27DEED98-7A76-4142-8EAA-A1D6005313D6}"/>
    <cellStyle name="Millares 2 4" xfId="18" xr:uid="{0C59B2DA-1C7C-4449-963D-AB7F0FB2E69E}"/>
    <cellStyle name="Normal" xfId="0" builtinId="0"/>
    <cellStyle name="Normal 2" xfId="1" xr:uid="{00000000-0005-0000-0000-000003000000}"/>
    <cellStyle name="Normal 2 2" xfId="2" xr:uid="{00000000-0005-0000-0000-000004000000}"/>
    <cellStyle name="Normal 2 3" xfId="8" xr:uid="{00000000-0005-0000-0000-000005000000}"/>
    <cellStyle name="Normal 3" xfId="3" xr:uid="{00000000-0005-0000-0000-000006000000}"/>
    <cellStyle name="Normal 4" xfId="4" xr:uid="{00000000-0005-0000-0000-000007000000}"/>
    <cellStyle name="Normal 4 2" xfId="6" xr:uid="{00000000-0005-0000-0000-000008000000}"/>
    <cellStyle name="Normal 5" xfId="7" xr:uid="{00000000-0005-0000-0000-000009000000}"/>
    <cellStyle name="Normal 5 2" xfId="9" xr:uid="{00000000-0005-0000-0000-00000A000000}"/>
    <cellStyle name="Normal 5 3" xfId="10" xr:uid="{00000000-0005-0000-0000-00000B000000}"/>
    <cellStyle name="Normal 5 3 2" xfId="16" xr:uid="{85E8E2A3-4301-4F8D-9247-06FE792FBD48}"/>
    <cellStyle name="Normal 6" xfId="14" xr:uid="{2A8AFFA7-9985-47C7-A1D9-4617D2AB20DB}"/>
    <cellStyle name="Normal 6 2" xfId="19" xr:uid="{347DF368-9179-4857-8EFE-96972AF5D20A}"/>
    <cellStyle name="Porcentaje" xfId="13" builtinId="5"/>
    <cellStyle name="Porcentaje 2" xfId="11" xr:uid="{00000000-0005-0000-0000-00000C000000}"/>
  </cellStyles>
  <dxfs count="330">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09575" y="0"/>
          <a:ext cx="1809750" cy="685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139411</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3"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0025" y="933450"/>
          <a:ext cx="4181475" cy="11620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159808</xdr:colOff>
      <xdr:row>1</xdr:row>
      <xdr:rowOff>0</xdr:rowOff>
    </xdr:from>
    <xdr:to>
      <xdr:col>0</xdr:col>
      <xdr:colOff>2074333</xdr:colOff>
      <xdr:row>4</xdr:row>
      <xdr:rowOff>161712</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08" y="0"/>
          <a:ext cx="1914525" cy="722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66676</xdr:rowOff>
    </xdr:from>
    <xdr:to>
      <xdr:col>0</xdr:col>
      <xdr:colOff>2070856</xdr:colOff>
      <xdr:row>3</xdr:row>
      <xdr:rowOff>211667</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6"/>
          <a:ext cx="2075845" cy="56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152161</xdr:colOff>
      <xdr:row>0</xdr:row>
      <xdr:rowOff>198348</xdr:rowOff>
    </xdr:from>
    <xdr:to>
      <xdr:col>0</xdr:col>
      <xdr:colOff>1810769</xdr:colOff>
      <xdr:row>2</xdr:row>
      <xdr:rowOff>169466</xdr:rowOff>
    </xdr:to>
    <xdr:pic>
      <xdr:nvPicPr>
        <xdr:cNvPr id="3" name="Picture 20">
          <a:extLst>
            <a:ext uri="{FF2B5EF4-FFF2-40B4-BE49-F238E27FC236}">
              <a16:creationId xmlns:a16="http://schemas.microsoft.com/office/drawing/2014/main" id="{740FE733-77FC-4186-9D5A-FA486554A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161" y="595223"/>
          <a:ext cx="1658608" cy="65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1406065</xdr:colOff>
      <xdr:row>53</xdr:row>
      <xdr:rowOff>133351</xdr:rowOff>
    </xdr:from>
    <xdr:to>
      <xdr:col>9</xdr:col>
      <xdr:colOff>4216400</xdr:colOff>
      <xdr:row>53</xdr:row>
      <xdr:rowOff>2160056</xdr:rowOff>
    </xdr:to>
    <xdr:pic>
      <xdr:nvPicPr>
        <xdr:cNvPr id="5" name="Imagen 4">
          <a:extLst>
            <a:ext uri="{FF2B5EF4-FFF2-40B4-BE49-F238E27FC236}">
              <a16:creationId xmlns:a16="http://schemas.microsoft.com/office/drawing/2014/main" id="{49F95291-CC2B-404B-8A7F-C3B16DE1B1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819265" y="63074551"/>
          <a:ext cx="2803985" cy="2004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190501</xdr:colOff>
      <xdr:row>1</xdr:row>
      <xdr:rowOff>19050</xdr:rowOff>
    </xdr:from>
    <xdr:to>
      <xdr:col>0</xdr:col>
      <xdr:colOff>2495551</xdr:colOff>
      <xdr:row>3</xdr:row>
      <xdr:rowOff>400050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228600"/>
          <a:ext cx="23050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nqyTJJGh5Dbul41_6SO1sjsykq4D74J9?usp=sharing" TargetMode="External"/><Relationship Id="rId3" Type="http://schemas.openxmlformats.org/officeDocument/2006/relationships/hyperlink" Target="https://drive.google.com/drive/folders/1ODEyHaN5mTo6UrB82OrR9Yq9T53RxUKY?usp=sharing" TargetMode="External"/><Relationship Id="rId7" Type="http://schemas.openxmlformats.org/officeDocument/2006/relationships/hyperlink" Target="https://isolucion.cundinamarca.gov.co/Isolucion/Administracion/frmFrameSet.aspx?Ruta=fi9CYW5jb0Nvbm9jaW1pZW50bzRDdW5kaW5hbWFyY2EvMS8xZmEzZmExZTA5ZTY0MjU2ODk4OGM0ZmY4NjEzYzY1ZS8xZmEzZmExZTA5ZTY0MjU2ODk4OGM0ZmY4NjEzYzY1ZS5hc3A=&amp;debug=yes" TargetMode="External"/><Relationship Id="rId2" Type="http://schemas.openxmlformats.org/officeDocument/2006/relationships/hyperlink" Target="https://drive.google.com/drive/folders/1Q2M96HjGzPs1Ogk-YDLEI9Z4H6doNTCx?usp=sharing" TargetMode="External"/><Relationship Id="rId1" Type="http://schemas.openxmlformats.org/officeDocument/2006/relationships/hyperlink" Target="https://drive.google.com/drive/folders/1WGx0unAjKqV7SorJ-oyqjs4jqxELL5Vn?usp=sharing" TargetMode="External"/><Relationship Id="rId6" Type="http://schemas.openxmlformats.org/officeDocument/2006/relationships/hyperlink" Target="https://drive.google.com/drive/folders/1L_D8rnj39V-FikF45zQZsvHLyQzYjmV8?usp=sharing" TargetMode="External"/><Relationship Id="rId5" Type="http://schemas.openxmlformats.org/officeDocument/2006/relationships/hyperlink" Target="https://isolucion.cundinamarca.gov.co/Isolucion/PaginaLogin.aspx" TargetMode="External"/><Relationship Id="rId10" Type="http://schemas.openxmlformats.org/officeDocument/2006/relationships/drawing" Target="../drawings/drawing2.xml"/><Relationship Id="rId4" Type="http://schemas.openxmlformats.org/officeDocument/2006/relationships/hyperlink" Target="https://isolucion.cundinamarca.gov.co/Isolucion/Documentacion/frmListadoTematico.aspx"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folders/1CaH9SPHe-uN_j5CiJF01mZO64XPDeKCA" TargetMode="External"/><Relationship Id="rId3" Type="http://schemas.openxmlformats.org/officeDocument/2006/relationships/hyperlink" Target="https://drive.google.com/drive/folders/1PafEjlN4Uib3hitT8NB6Mmbz1-1fpnyj" TargetMode="External"/><Relationship Id="rId7" Type="http://schemas.openxmlformats.org/officeDocument/2006/relationships/hyperlink" Target="https://drive.google.com/drive/folders/1afxLW7ecvTvaSZCmrlKXCgvvLzbt7g9S" TargetMode="External"/><Relationship Id="rId2" Type="http://schemas.openxmlformats.org/officeDocument/2006/relationships/hyperlink" Target="https://drive.google.com/drive/folders/1F4_9G2QCMoZ9sYsByNL9B8iWpKYNGiVR" TargetMode="External"/><Relationship Id="rId1" Type="http://schemas.openxmlformats.org/officeDocument/2006/relationships/hyperlink" Target="https://drive.google.com/drive/folders/12-cYT5uKQi8_JYKXkBbxbcKfh94muF9W" TargetMode="External"/><Relationship Id="rId6" Type="http://schemas.openxmlformats.org/officeDocument/2006/relationships/hyperlink" Target="https://drive.google.com/drive/folders/1LEdtl754W7On2ku3u6Nd4lPjYkmjAtiT" TargetMode="External"/><Relationship Id="rId5" Type="http://schemas.openxmlformats.org/officeDocument/2006/relationships/hyperlink" Target="https://drive.google.com/drive/folders/1zHjUat4q9pW_MdCp4wMNcBjFxihujwsD" TargetMode="External"/><Relationship Id="rId10" Type="http://schemas.openxmlformats.org/officeDocument/2006/relationships/drawing" Target="../drawings/drawing4.xml"/><Relationship Id="rId4" Type="http://schemas.openxmlformats.org/officeDocument/2006/relationships/hyperlink" Target="https://drive.google.com/drive/folders/1S54iGyJDJl1TKJrcKCmygDOmW6R6rVvp"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cundinamarca.gov.co/dependencias/secintegracionregional/quienes-somos/directorio-de-funcionarios" TargetMode="External"/><Relationship Id="rId18" Type="http://schemas.openxmlformats.org/officeDocument/2006/relationships/hyperlink" Target="https://www.cundinamarca.gov.co/dependencias/secintegracionregional/normativa/normativa-del-sector-integracion" TargetMode="External"/><Relationship Id="rId26" Type="http://schemas.openxmlformats.org/officeDocument/2006/relationships/hyperlink" Target="https://drive.google.com/drive/folders/12QSRSFp4B0SyypUFgKfkgG36aNyNEotD?usp=sharing" TargetMode="External"/><Relationship Id="rId3" Type="http://schemas.openxmlformats.org/officeDocument/2006/relationships/hyperlink" Target="https://www.cundinamarca.gov.co/atencion-y-servicio-a-la-ciudadania" TargetMode="External"/><Relationship Id="rId21" Type="http://schemas.openxmlformats.org/officeDocument/2006/relationships/hyperlink" Target="https://www.cundinamarca.gov.co/dependencias/secambiente/informacion-de-interes/preguntas-frecuentes" TargetMode="External"/><Relationship Id="rId34" Type="http://schemas.openxmlformats.org/officeDocument/2006/relationships/drawing" Target="../drawings/drawing6.xml"/><Relationship Id="rId7" Type="http://schemas.openxmlformats.org/officeDocument/2006/relationships/hyperlink" Target="https://www.cundinamarca.gov.co/dependencias/sechabitatyvivienda/informacion-de-interes/preguntas-frecuentes" TargetMode="External"/><Relationship Id="rId12" Type="http://schemas.openxmlformats.org/officeDocument/2006/relationships/hyperlink" Target="http://cundinet.cundinamarca.gov.co:8080/Aplicaciones/Gobernacion/CentroDocumental/documental.nsf/documentosCategoria?OpenView&amp;Start=1&amp;Count=30&amp;Expand=8.1" TargetMode="External"/><Relationship Id="rId17" Type="http://schemas.openxmlformats.org/officeDocument/2006/relationships/hyperlink" Target="https://drive.google.com/drive/folders/1pS5b1x51Rn6fWo7TYrSgnZjYvsVWnJTi" TargetMode="External"/><Relationship Id="rId25" Type="http://schemas.openxmlformats.org/officeDocument/2006/relationships/hyperlink" Target="https://drive.google.com/drive/folders/1d7rP9N71rwmXbPnryKtu-HsAUlmAU8zn?usp=sharing" TargetMode="External"/><Relationship Id="rId33" Type="http://schemas.openxmlformats.org/officeDocument/2006/relationships/printerSettings" Target="../printerSettings/printerSettings5.bin"/><Relationship Id="rId2" Type="http://schemas.openxmlformats.org/officeDocument/2006/relationships/hyperlink" Target="https://drive.google.com/drive/folders/14mVRNH1X8Ngk_5EFfCMedC-pUMwmlOkh" TargetMode="External"/><Relationship Id="rId16" Type="http://schemas.openxmlformats.org/officeDocument/2006/relationships/hyperlink" Target="https://www.cundinamarca.gov.co/dependencias/secintegracionregional/informacion-de-interes/preguntas-frecuentes" TargetMode="External"/><Relationship Id="rId20" Type="http://schemas.openxmlformats.org/officeDocument/2006/relationships/hyperlink" Target="https://www.cundinamarca.gov.co/dependencias/secambiente/ecosistemas-estragtegicos/educacion-ambiental" TargetMode="External"/><Relationship Id="rId29" Type="http://schemas.openxmlformats.org/officeDocument/2006/relationships/hyperlink" Target="https://drive.google.com/drive/folders/1spt-EXX_Yx_Wzsem-HMSTjwUwAoF0RQU?usp=sharing" TargetMode="External"/><Relationship Id="rId1" Type="http://schemas.openxmlformats.org/officeDocument/2006/relationships/hyperlink" Target="https://drive.google.com/drive/folders/1Lq5YlPG_i4-7NQKASAoIw0sSKGRxzbdz" TargetMode="External"/><Relationship Id="rId6" Type="http://schemas.openxmlformats.org/officeDocument/2006/relationships/hyperlink" Target="https://drive.google.com/drive/folders/1T9Iaxg36ci6xfSzddBi-bEh2ebeXMIgT" TargetMode="External"/><Relationship Id="rId11" Type="http://schemas.openxmlformats.org/officeDocument/2006/relationships/hyperlink" Target="https://drive.google.com/drive/folders/1cOIT-xYoVln0Xez1CdacPTaTYsNuNzGX" TargetMode="External"/><Relationship Id="rId24" Type="http://schemas.openxmlformats.org/officeDocument/2006/relationships/hyperlink" Target="https://www.cundinamarca.gov.co/dependencias/secasuntosinternacionales/informacion-de-interes/preguntas-frecuentes" TargetMode="External"/><Relationship Id="rId32" Type="http://schemas.openxmlformats.org/officeDocument/2006/relationships/hyperlink" Target="https://drive.google.com/drive/folders/1TxSpBzPmMj6aiKd8dAQHh_8_-nzm2XXj" TargetMode="External"/><Relationship Id="rId5" Type="http://schemas.openxmlformats.org/officeDocument/2006/relationships/hyperlink" Target="https://drive.google.com/drive/folders/1T9Iaxg36ci6xfSzddBi-bEh2ebeXMIgT" TargetMode="External"/><Relationship Id="rId15" Type="http://schemas.openxmlformats.org/officeDocument/2006/relationships/hyperlink" Target="https://n9.cl/usf6g" TargetMode="External"/><Relationship Id="rId23" Type="http://schemas.openxmlformats.org/officeDocument/2006/relationships/hyperlink" Target="https://saga.cundinamarca.gov.co/apps/cooperacion/view/" TargetMode="External"/><Relationship Id="rId28" Type="http://schemas.openxmlformats.org/officeDocument/2006/relationships/hyperlink" Target="https://drive.google.com/drive/folders/1spt-EXX_Yx_Wzsem-HMSTjwUwAoF0RQU?usp=sharing" TargetMode="External"/><Relationship Id="rId10" Type="http://schemas.openxmlformats.org/officeDocument/2006/relationships/hyperlink" Target="http://cundinet.cundinamarca.gov.co:8080/Aplicaciones/Gobernacion/CentroDocumental/documental.nsf/$$viewTemplateDefault" TargetMode="External"/><Relationship Id="rId19" Type="http://schemas.openxmlformats.org/officeDocument/2006/relationships/hyperlink" Target="https://n9.cl/bt2pb" TargetMode="External"/><Relationship Id="rId31" Type="http://schemas.openxmlformats.org/officeDocument/2006/relationships/hyperlink" Target="https://isolucion.cundinamarca.gov.co/Isolucion/Documentacion/frmActas.aspx?CodActa=MzkwMg==&amp;Ver=MQ==&amp;Crear=MQ==&amp;Sucursal=NA==&amp;NivelGlobal=MA==" TargetMode="External"/><Relationship Id="rId4" Type="http://schemas.openxmlformats.org/officeDocument/2006/relationships/hyperlink" Target="https://drive.google.com/drive/folders/1T9Iaxg36ci6xfSzddBi-bEh2ebeXMIgT" TargetMode="External"/><Relationship Id="rId9" Type="http://schemas.openxmlformats.org/officeDocument/2006/relationships/hyperlink" Target="https://www.cundinamarca.gov.co/dependencias/sechabitatyvivienda" TargetMode="External"/><Relationship Id="rId14" Type="http://schemas.openxmlformats.org/officeDocument/2006/relationships/hyperlink" Target="https://integracion-regional-cundinamarca-map.hub.arcgis.com/documents/facilitar%C3%A1-la-articulaci%C3%B3n-de-planes-programas-y-proyectos-de-seguridad-de-seguridad-convivencia-y-acceso-a-la-justicia-en-el-territorio-/explore" TargetMode="External"/><Relationship Id="rId22" Type="http://schemas.openxmlformats.org/officeDocument/2006/relationships/hyperlink" Target="https://www.cundinamarca.gov.co/dependencias/secasuntosinternacionales/alianzasestrategicas/alianzas-estrategicas-cooperacion-internacional" TargetMode="External"/><Relationship Id="rId27" Type="http://schemas.openxmlformats.org/officeDocument/2006/relationships/hyperlink" Target="https://drive.google.com/drive/folders/1V5pJd8xxezdUhusaRuE-f8heCu-4hw8p?usp=sharing" TargetMode="External"/><Relationship Id="rId30" Type="http://schemas.openxmlformats.org/officeDocument/2006/relationships/hyperlink" Target="https://we.tl/t-wobNutyoKV" TargetMode="External"/><Relationship Id="rId8" Type="http://schemas.openxmlformats.org/officeDocument/2006/relationships/hyperlink" Target="https://www.cundinamarca.gov.co/dependencias/sechabitatyvivienda/centro-documental/Resolucion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drive/folders/1eyqwvwXtA95ofA4z5SvsSWPlCeOp2baA" TargetMode="External"/><Relationship Id="rId2" Type="http://schemas.openxmlformats.org/officeDocument/2006/relationships/hyperlink" Target="https://drive.google.com/drive/folders/1IFop7k-iFe2XqUTOGxL3a0rg56MYSxn7" TargetMode="External"/><Relationship Id="rId1" Type="http://schemas.openxmlformats.org/officeDocument/2006/relationships/hyperlink" Target="https://drive.google.com/drive/folders/1fwlppPRQ1Isow_fZWHbCV0gVc1yvEDZ1"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I50"/>
  <sheetViews>
    <sheetView topLeftCell="AQ10" zoomScale="70" zoomScaleNormal="70" workbookViewId="0">
      <selection activeCell="A17" sqref="A17:A19"/>
    </sheetView>
  </sheetViews>
  <sheetFormatPr baseColWidth="10" defaultRowHeight="15"/>
  <cols>
    <col min="3" max="3" width="52.5" customWidth="1"/>
    <col min="4" max="4" width="49.6640625" customWidth="1"/>
    <col min="6" max="6" width="21.33203125" customWidth="1"/>
    <col min="7" max="7" width="35.5" customWidth="1"/>
    <col min="8" max="8" width="37.33203125" customWidth="1"/>
    <col min="38" max="38" width="45.1640625" customWidth="1"/>
  </cols>
  <sheetData>
    <row r="1" spans="1:61">
      <c r="A1" s="29"/>
      <c r="B1" s="443"/>
      <c r="C1" s="444"/>
      <c r="D1" s="444"/>
      <c r="E1" s="445"/>
      <c r="F1" s="452" t="s">
        <v>294</v>
      </c>
      <c r="G1" s="444"/>
      <c r="H1" s="30" t="s">
        <v>295</v>
      </c>
    </row>
    <row r="2" spans="1:61">
      <c r="A2" s="29"/>
      <c r="B2" s="446"/>
      <c r="C2" s="447"/>
      <c r="D2" s="447"/>
      <c r="E2" s="448"/>
      <c r="F2" s="449"/>
      <c r="G2" s="450"/>
      <c r="H2" s="30" t="s">
        <v>296</v>
      </c>
    </row>
    <row r="3" spans="1:61">
      <c r="A3" s="29"/>
      <c r="B3" s="446"/>
      <c r="C3" s="447"/>
      <c r="D3" s="447"/>
      <c r="E3" s="448"/>
      <c r="F3" s="452" t="s">
        <v>297</v>
      </c>
      <c r="G3" s="444"/>
      <c r="H3" s="453" t="s">
        <v>298</v>
      </c>
    </row>
    <row r="4" spans="1:61">
      <c r="A4" s="29"/>
      <c r="B4" s="449"/>
      <c r="C4" s="450"/>
      <c r="D4" s="450"/>
      <c r="E4" s="451"/>
      <c r="F4" s="449"/>
      <c r="G4" s="450"/>
      <c r="H4" s="454"/>
    </row>
    <row r="7" spans="1:61">
      <c r="A7" s="438" t="s">
        <v>299</v>
      </c>
      <c r="B7" s="439"/>
      <c r="C7" s="439"/>
      <c r="D7" s="439"/>
      <c r="E7" s="439"/>
      <c r="F7" s="439"/>
      <c r="G7" s="439"/>
      <c r="H7" s="439"/>
      <c r="I7" s="439"/>
      <c r="J7" s="440"/>
      <c r="K7" s="438" t="s">
        <v>300</v>
      </c>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40"/>
      <c r="AK7" s="438" t="s">
        <v>301</v>
      </c>
      <c r="AL7" s="439"/>
      <c r="AM7" s="439"/>
      <c r="AN7" s="439"/>
      <c r="AO7" s="439"/>
      <c r="AP7" s="439"/>
      <c r="AQ7" s="439"/>
      <c r="AR7" s="439"/>
      <c r="AS7" s="440"/>
      <c r="AT7" s="438" t="s">
        <v>302</v>
      </c>
      <c r="AU7" s="439"/>
      <c r="AV7" s="439"/>
      <c r="AW7" s="439"/>
      <c r="AX7" s="439"/>
      <c r="AY7" s="439"/>
      <c r="AZ7" s="440"/>
      <c r="BA7" s="32"/>
      <c r="BB7" s="438" t="s">
        <v>303</v>
      </c>
      <c r="BC7" s="439"/>
      <c r="BD7" s="439"/>
      <c r="BE7" s="439"/>
      <c r="BF7" s="439"/>
      <c r="BG7" s="439"/>
      <c r="BH7" s="439"/>
      <c r="BI7" s="440"/>
    </row>
    <row r="8" spans="1:61">
      <c r="A8" s="442" t="s">
        <v>304</v>
      </c>
      <c r="B8" s="436" t="s">
        <v>27</v>
      </c>
      <c r="C8" s="436" t="s">
        <v>305</v>
      </c>
      <c r="D8" s="436" t="s">
        <v>306</v>
      </c>
      <c r="E8" s="436" t="s">
        <v>29</v>
      </c>
      <c r="F8" s="428" t="s">
        <v>307</v>
      </c>
      <c r="G8" s="428" t="s">
        <v>308</v>
      </c>
      <c r="H8" s="436" t="s">
        <v>309</v>
      </c>
      <c r="I8" s="428" t="s">
        <v>310</v>
      </c>
      <c r="J8" s="428" t="s">
        <v>311</v>
      </c>
      <c r="K8" s="428" t="s">
        <v>312</v>
      </c>
      <c r="L8" s="429" t="s">
        <v>313</v>
      </c>
      <c r="M8" s="431" t="s">
        <v>28</v>
      </c>
      <c r="N8" s="432"/>
      <c r="O8" s="432"/>
      <c r="P8" s="432"/>
      <c r="Q8" s="432"/>
      <c r="R8" s="432"/>
      <c r="S8" s="432"/>
      <c r="T8" s="432"/>
      <c r="U8" s="432"/>
      <c r="V8" s="432"/>
      <c r="W8" s="432"/>
      <c r="X8" s="432"/>
      <c r="Y8" s="432"/>
      <c r="Z8" s="432"/>
      <c r="AA8" s="432"/>
      <c r="AB8" s="432"/>
      <c r="AC8" s="432"/>
      <c r="AD8" s="432"/>
      <c r="AE8" s="433"/>
      <c r="AF8" s="434" t="s">
        <v>314</v>
      </c>
      <c r="AG8" s="428" t="s">
        <v>315</v>
      </c>
      <c r="AH8" s="428" t="s">
        <v>316</v>
      </c>
      <c r="AI8" s="436" t="s">
        <v>313</v>
      </c>
      <c r="AJ8" s="428" t="s">
        <v>317</v>
      </c>
      <c r="AK8" s="427" t="s">
        <v>318</v>
      </c>
      <c r="AL8" s="428" t="s">
        <v>319</v>
      </c>
      <c r="AM8" s="428" t="s">
        <v>320</v>
      </c>
      <c r="AN8" s="441" t="s">
        <v>321</v>
      </c>
      <c r="AO8" s="439"/>
      <c r="AP8" s="439"/>
      <c r="AQ8" s="439"/>
      <c r="AR8" s="439"/>
      <c r="AS8" s="440"/>
      <c r="AT8" s="427" t="s">
        <v>322</v>
      </c>
      <c r="AU8" s="427" t="s">
        <v>323</v>
      </c>
      <c r="AV8" s="427" t="s">
        <v>313</v>
      </c>
      <c r="AW8" s="427" t="s">
        <v>324</v>
      </c>
      <c r="AX8" s="427" t="s">
        <v>313</v>
      </c>
      <c r="AY8" s="427" t="s">
        <v>325</v>
      </c>
      <c r="AZ8" s="427" t="s">
        <v>326</v>
      </c>
      <c r="BA8" s="437" t="s">
        <v>327</v>
      </c>
      <c r="BB8" s="437" t="s">
        <v>328</v>
      </c>
      <c r="BC8" s="437" t="s">
        <v>329</v>
      </c>
      <c r="BD8" s="437" t="s">
        <v>330</v>
      </c>
      <c r="BE8" s="437" t="s">
        <v>331</v>
      </c>
      <c r="BF8" s="437" t="s">
        <v>332</v>
      </c>
      <c r="BG8" s="437" t="s">
        <v>333</v>
      </c>
      <c r="BH8" s="437" t="s">
        <v>334</v>
      </c>
      <c r="BI8" s="437" t="s">
        <v>335</v>
      </c>
    </row>
    <row r="9" spans="1:61" ht="179">
      <c r="A9" s="411"/>
      <c r="B9" s="411"/>
      <c r="C9" s="411"/>
      <c r="D9" s="411"/>
      <c r="E9" s="411"/>
      <c r="F9" s="411"/>
      <c r="G9" s="411"/>
      <c r="H9" s="411"/>
      <c r="I9" s="411"/>
      <c r="J9" s="411"/>
      <c r="K9" s="411"/>
      <c r="L9" s="430"/>
      <c r="M9" s="33" t="s">
        <v>30</v>
      </c>
      <c r="N9" s="33" t="s">
        <v>31</v>
      </c>
      <c r="O9" s="33" t="s">
        <v>32</v>
      </c>
      <c r="P9" s="33" t="s">
        <v>33</v>
      </c>
      <c r="Q9" s="33" t="s">
        <v>34</v>
      </c>
      <c r="R9" s="33" t="s">
        <v>35</v>
      </c>
      <c r="S9" s="33" t="s">
        <v>36</v>
      </c>
      <c r="T9" s="33" t="s">
        <v>37</v>
      </c>
      <c r="U9" s="33" t="s">
        <v>38</v>
      </c>
      <c r="V9" s="33" t="s">
        <v>39</v>
      </c>
      <c r="W9" s="33" t="s">
        <v>40</v>
      </c>
      <c r="X9" s="33" t="s">
        <v>41</v>
      </c>
      <c r="Y9" s="33" t="s">
        <v>42</v>
      </c>
      <c r="Z9" s="33" t="s">
        <v>43</v>
      </c>
      <c r="AA9" s="33" t="s">
        <v>44</v>
      </c>
      <c r="AB9" s="33" t="s">
        <v>45</v>
      </c>
      <c r="AC9" s="33" t="s">
        <v>46</v>
      </c>
      <c r="AD9" s="33" t="s">
        <v>47</v>
      </c>
      <c r="AE9" s="33" t="s">
        <v>48</v>
      </c>
      <c r="AF9" s="435"/>
      <c r="AG9" s="411"/>
      <c r="AH9" s="411"/>
      <c r="AI9" s="411"/>
      <c r="AJ9" s="411"/>
      <c r="AK9" s="411"/>
      <c r="AL9" s="411"/>
      <c r="AM9" s="411"/>
      <c r="AN9" s="34" t="s">
        <v>336</v>
      </c>
      <c r="AO9" s="34" t="s">
        <v>337</v>
      </c>
      <c r="AP9" s="34" t="s">
        <v>338</v>
      </c>
      <c r="AQ9" s="34" t="s">
        <v>339</v>
      </c>
      <c r="AR9" s="34" t="s">
        <v>71</v>
      </c>
      <c r="AS9" s="34" t="s">
        <v>21</v>
      </c>
      <c r="AT9" s="411"/>
      <c r="AU9" s="411"/>
      <c r="AV9" s="411"/>
      <c r="AW9" s="411"/>
      <c r="AX9" s="411"/>
      <c r="AY9" s="411"/>
      <c r="AZ9" s="411"/>
      <c r="BA9" s="411"/>
      <c r="BB9" s="411"/>
      <c r="BC9" s="411"/>
      <c r="BD9" s="411"/>
      <c r="BE9" s="411"/>
      <c r="BF9" s="411"/>
      <c r="BG9" s="411"/>
      <c r="BH9" s="411"/>
      <c r="BI9" s="411"/>
    </row>
    <row r="10" spans="1:61" ht="97.5" customHeight="1">
      <c r="A10" s="416">
        <v>1</v>
      </c>
      <c r="B10" s="412" t="s">
        <v>340</v>
      </c>
      <c r="C10" s="412" t="s">
        <v>341</v>
      </c>
      <c r="D10" s="412" t="s">
        <v>342</v>
      </c>
      <c r="E10" s="412" t="s">
        <v>343</v>
      </c>
      <c r="F10" s="412" t="s">
        <v>344</v>
      </c>
      <c r="G10" s="412" t="s">
        <v>345</v>
      </c>
      <c r="H10" s="412" t="s">
        <v>346</v>
      </c>
      <c r="I10" s="412" t="s">
        <v>347</v>
      </c>
      <c r="J10" s="416">
        <v>2000</v>
      </c>
      <c r="K10" s="413" t="str">
        <f>IF(J10&lt;=0,"",IF(J10&lt;=2,"Muy Baja",IF(J10&lt;=24,"Baja",IF(J10&lt;=500,"Media",IF(J10&lt;=5000,"Alta","Muy Alta")))))</f>
        <v>Alta</v>
      </c>
      <c r="L10" s="409">
        <f>IF(K10="","",IF(K10="Muy Baja",0.2,IF(K10="Baja",0.4,IF(K10="Media",0.6,IF(K10="Alta",0.8,IF(K10="Muy Alta",1,))))))</f>
        <v>0.8</v>
      </c>
      <c r="M10" s="409" t="s">
        <v>348</v>
      </c>
      <c r="N10" s="409" t="s">
        <v>349</v>
      </c>
      <c r="O10" s="409" t="s">
        <v>349</v>
      </c>
      <c r="P10" s="409" t="s">
        <v>349</v>
      </c>
      <c r="Q10" s="409" t="s">
        <v>348</v>
      </c>
      <c r="R10" s="409" t="s">
        <v>349</v>
      </c>
      <c r="S10" s="409" t="s">
        <v>349</v>
      </c>
      <c r="T10" s="409" t="s">
        <v>349</v>
      </c>
      <c r="U10" s="409" t="s">
        <v>349</v>
      </c>
      <c r="V10" s="409" t="s">
        <v>348</v>
      </c>
      <c r="W10" s="409" t="s">
        <v>348</v>
      </c>
      <c r="X10" s="409" t="s">
        <v>348</v>
      </c>
      <c r="Y10" s="409" t="s">
        <v>348</v>
      </c>
      <c r="Z10" s="409" t="s">
        <v>348</v>
      </c>
      <c r="AA10" s="409" t="s">
        <v>348</v>
      </c>
      <c r="AB10" s="409" t="s">
        <v>349</v>
      </c>
      <c r="AC10" s="409" t="s">
        <v>348</v>
      </c>
      <c r="AD10" s="409" t="s">
        <v>349</v>
      </c>
      <c r="AE10" s="409" t="s">
        <v>349</v>
      </c>
      <c r="AF10" s="414">
        <f>IF(AB10="Si","19",COUNTIF(M10:AE10,"si"))</f>
        <v>9</v>
      </c>
      <c r="AG10" s="96">
        <f t="shared" ref="AG10:AG26" si="0">VALUE(IF(AF10&lt;=5,5,IF(AND(AF10&gt;5,AF10&lt;=11),10,IF(AF10&gt;11,20,0))))</f>
        <v>10</v>
      </c>
      <c r="AH10" s="413" t="str">
        <f>IF(AG10=5,"Moderado",IF(AG10=10,"Mayor",IF(AG10=20,"Catastrófico",0)))</f>
        <v>Mayor</v>
      </c>
      <c r="AI10" s="409">
        <f>IF(AH10="","",IF(AH10="Leve",0.2,IF(AH10="Menor",0.4,IF(AH10="Moderado",0.6,IF(AH10="Mayor",0.8,IF(AH10="Catastrófico",1,))))))</f>
        <v>0.8</v>
      </c>
      <c r="AJ10" s="415" t="str">
        <f>IF(OR(AND(K10="Muy Baja",AH10="Leve"),AND(K10="Muy Baja",AH10="Menor"),AND(K10="Baja",AH10="Leve")),"Bajo",IF(OR(AND(K10="Muy baja",AH10="Moderado"),AND(K10="Baja",AH10="Menor"),AND(K10="Baja",AH10="Moderado"),AND(K10="Media",AH10="Leve"),AND(K10="Media",AH10="Menor"),AND(K10="Media",AH10="Moderado"),AND(K10="Alta",AH10="Leve"),AND(K10="Alta",AH10="Menor")),"Moderado",IF(OR(AND(K10="Muy Baja",AH10="Mayor"),AND(K10="Baja",AH10="Mayor"),AND(K10="Media",AH10="Mayor"),AND(K10="Alta",AH10="Moderado"),AND(K10="Alta",AH10="Mayor"),AND(K10="Muy Alta",AH10="Leve"),AND(K10="Muy Alta",AH10="Menor"),AND(K10="Muy Alta",AH10="Moderado"),AND(K10="Muy Alta",AH10="Mayor")),"Alto",IF(OR(AND(K10="Muy Baja",AH10="Catastrófico"),AND(K10="Baja",AH10="Catastrófico"),AND(K10="Media",AH10="Catastrófico"),AND(K10="Alta",AH10="Catastrófico"),AND(K10="Muy Alta",AH10="Catastrófico")),"Extremo",""))))</f>
        <v>Alto</v>
      </c>
      <c r="AK10" s="35">
        <v>1</v>
      </c>
      <c r="AL10" s="36" t="s">
        <v>350</v>
      </c>
      <c r="AM10" s="35" t="s">
        <v>74</v>
      </c>
      <c r="AN10" s="37" t="s">
        <v>85</v>
      </c>
      <c r="AO10" s="37" t="s">
        <v>351</v>
      </c>
      <c r="AP10" s="38">
        <v>0.3</v>
      </c>
      <c r="AQ10" s="37" t="s">
        <v>352</v>
      </c>
      <c r="AR10" s="37" t="s">
        <v>353</v>
      </c>
      <c r="AS10" s="37" t="s">
        <v>354</v>
      </c>
      <c r="AT10" s="39">
        <f>IFERROR(IF(AM10="Probabilidad",(L10-(+L10*AP10)),IF(AM10="Impacto",L10,"")),"")</f>
        <v>0.56000000000000005</v>
      </c>
      <c r="AU10" s="40" t="str">
        <f t="shared" ref="AU10:AU26" si="1">IFERROR(IF(AT10="","",IF(AT10&lt;=0.2,"Muy Baja",IF(AT10&lt;=0.4,"Baja",IF(AT10&lt;=0.6,"Media",IF(AT10&lt;=0.8,"Alta","Muy Alta"))))),"")</f>
        <v>Media</v>
      </c>
      <c r="AV10" s="100">
        <f t="shared" ref="AV10:AV26" si="2">+AT10</f>
        <v>0.56000000000000005</v>
      </c>
      <c r="AW10" s="40" t="str">
        <f t="shared" ref="AW10:AW26" si="3">IFERROR(IF(AX10="","",IF(AX10&lt;=0.2,"Leve",IF(AX10&lt;=0.4,"Menor",IF(AX10&lt;=0.6,"Moderado",IF(AX10&lt;=0.8,"Mayor","Catastrófico"))))),"")</f>
        <v>Mayor</v>
      </c>
      <c r="AX10" s="100">
        <f>IFERROR(IF(AM10="Impacto",(AI10-(+AI10*AP10)),IF(AM10="Probabilidad",AI10,"")),"")</f>
        <v>0.8</v>
      </c>
      <c r="AY10" s="41" t="str">
        <f t="shared" ref="AY10:AY26" si="4">IFERROR(IF(OR(AND(AU10="Muy Baja",AW10="Leve"),AND(AU10="Muy Baja",AW10="Menor"),AND(AU10="Baja",AW10="Leve")),"Bajo",IF(OR(AND(AU10="Muy baja",AW10="Moderado"),AND(AU10="Baja",AW10="Menor"),AND(AU10="Baja",AW10="Moderado"),AND(AU10="Media",AW10="Leve"),AND(AU10="Media",AW10="Menor"),AND(AU10="Media",AW10="Moderado"),AND(AU10="Alta",AW10="Leve"),AND(AU10="Alta",AW10="Menor")),"Moderado",IF(OR(AND(AU10="Muy Baja",AW10="Mayor"),AND(AU10="Baja",AW10="Mayor"),AND(AU10="Media",AW10="Mayor"),AND(AU10="Alta",AW10="Moderado"),AND(AU10="Alta",AW10="Mayor"),AND(AU10="Muy Alta",AW10="Leve"),AND(AU10="Muy Alta",AW10="Menor"),AND(AU10="Muy Alta",AW10="Moderado"),AND(AU10="Muy Alta",AW10="Mayor")),"Alto",IF(OR(AND(AU10="Muy Baja",AW10="Catastrófico"),AND(AU10="Baja",AW10="Catastrófico"),AND(AU10="Media",AW10="Catastrófico"),AND(AU10="Alta",AW10="Catastrófico"),AND(AU10="Muy Alta",AW10="Catastrófico")),"Extremo","")))),"")</f>
        <v>Alto</v>
      </c>
      <c r="AZ10" s="102" t="s">
        <v>355</v>
      </c>
      <c r="BA10" s="42"/>
      <c r="BB10" s="43" t="s">
        <v>356</v>
      </c>
      <c r="BC10" s="43" t="s">
        <v>357</v>
      </c>
      <c r="BD10" s="43" t="s">
        <v>358</v>
      </c>
      <c r="BE10" s="43" t="s">
        <v>359</v>
      </c>
      <c r="BF10" s="44">
        <v>44749</v>
      </c>
      <c r="BG10" s="44">
        <v>44926</v>
      </c>
      <c r="BH10" s="31">
        <v>3840</v>
      </c>
      <c r="BI10" s="35"/>
    </row>
    <row r="11" spans="1:61" ht="209.25" customHeight="1">
      <c r="A11" s="410"/>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96">
        <f t="shared" si="0"/>
        <v>5</v>
      </c>
      <c r="AH11" s="410"/>
      <c r="AI11" s="410"/>
      <c r="AJ11" s="410"/>
      <c r="AK11" s="35">
        <v>2</v>
      </c>
      <c r="AL11" s="36" t="s">
        <v>360</v>
      </c>
      <c r="AM11" s="35" t="s">
        <v>74</v>
      </c>
      <c r="AN11" s="37" t="s">
        <v>85</v>
      </c>
      <c r="AO11" s="37" t="s">
        <v>351</v>
      </c>
      <c r="AP11" s="38" t="str">
        <f t="shared" ref="AP11:AP26" si="5">IF(AND(AN11="Preventivo",AO11="Automático"),"50%",IF(AND(AN11="Preventivo",AO11="Manual"),"40%",IF(AND(AN11="Detectivo",AO11="Automático"),"40%",IF(AND(AN11="Detectivo",AO11="Manual"),"30%",IF(AND(AN11="Correctivo",AO11="Automático"),"35%",IF(AND(AN11="Correctivo",AO11="Manual"),"25%",""))))))</f>
        <v>40%</v>
      </c>
      <c r="AQ11" s="37" t="s">
        <v>352</v>
      </c>
      <c r="AR11" s="37" t="s">
        <v>353</v>
      </c>
      <c r="AS11" s="37" t="s">
        <v>354</v>
      </c>
      <c r="AT11" s="39">
        <f>IFERROR(IF(AND(AM10="Probabilidad",AM11="Probabilidad"),(AV10-(+AV10*AP11)),IF(AM11="Probabilidad",(L10-(+L10*AP11)),IF(AM11="Impacto",AV10,""))),"")</f>
        <v>0.33600000000000002</v>
      </c>
      <c r="AU11" s="40" t="str">
        <f t="shared" si="1"/>
        <v>Baja</v>
      </c>
      <c r="AV11" s="100">
        <f t="shared" si="2"/>
        <v>0.33600000000000002</v>
      </c>
      <c r="AW11" s="40" t="str">
        <f t="shared" si="3"/>
        <v>Mayor</v>
      </c>
      <c r="AX11" s="100">
        <f>IFERROR(IF(AND(AM10="Impacto",AM11="Impacto"),(AX10-(+AX10*AP11)),IF(AM11="Impacto",(AI10-(+AI10*AP11)),IF(AM11="Probabilidad",AX10,""))),"")</f>
        <v>0.8</v>
      </c>
      <c r="AY11" s="41" t="str">
        <f t="shared" si="4"/>
        <v>Alto</v>
      </c>
      <c r="AZ11" s="102" t="s">
        <v>355</v>
      </c>
      <c r="BA11" s="42"/>
      <c r="BB11" s="43" t="s">
        <v>356</v>
      </c>
      <c r="BC11" s="43" t="s">
        <v>357</v>
      </c>
      <c r="BD11" s="43" t="s">
        <v>358</v>
      </c>
      <c r="BE11" s="43" t="s">
        <v>359</v>
      </c>
      <c r="BF11" s="44">
        <v>44772</v>
      </c>
      <c r="BG11" s="44">
        <v>44926</v>
      </c>
      <c r="BH11" s="35">
        <v>3840</v>
      </c>
      <c r="BI11" s="35"/>
    </row>
    <row r="12" spans="1:61" ht="42.75" customHeight="1">
      <c r="A12" s="410"/>
      <c r="B12" s="410"/>
      <c r="C12" s="410"/>
      <c r="D12" s="410"/>
      <c r="E12" s="410"/>
      <c r="F12" s="411"/>
      <c r="G12" s="411"/>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96">
        <f t="shared" si="0"/>
        <v>5</v>
      </c>
      <c r="AH12" s="410"/>
      <c r="AI12" s="410"/>
      <c r="AJ12" s="410"/>
      <c r="AK12" s="35">
        <v>3</v>
      </c>
      <c r="AL12" s="45" t="s">
        <v>361</v>
      </c>
      <c r="AM12" s="35" t="s">
        <v>74</v>
      </c>
      <c r="AN12" s="37" t="s">
        <v>85</v>
      </c>
      <c r="AO12" s="37" t="s">
        <v>351</v>
      </c>
      <c r="AP12" s="38" t="str">
        <f t="shared" si="5"/>
        <v>40%</v>
      </c>
      <c r="AQ12" s="37" t="s">
        <v>352</v>
      </c>
      <c r="AR12" s="37" t="s">
        <v>353</v>
      </c>
      <c r="AS12" s="37" t="s">
        <v>354</v>
      </c>
      <c r="AT12" s="39">
        <f>IFERROR(IF(AND(AM11="Probabilidad",AM12="Probabilidad"),(AV11-(+AV11*AP12)),IF(AND(AM11="Impacto",AM12="Probabilidad"),(AV10-(+AV10*AP12)),IF(AM12="Impacto",AV11,""))),"")</f>
        <v>0.2016</v>
      </c>
      <c r="AU12" s="40" t="str">
        <f t="shared" si="1"/>
        <v>Baja</v>
      </c>
      <c r="AV12" s="100">
        <f t="shared" si="2"/>
        <v>0.2016</v>
      </c>
      <c r="AW12" s="40" t="str">
        <f t="shared" si="3"/>
        <v>Mayor</v>
      </c>
      <c r="AX12" s="100">
        <f>IFERROR(IF(AND(AM11="Impacto",AM12="Impacto"),(AX11-(+AX11*AP12)),IF(AND(AM11="Probabilidad",AM12="Impacto"),(AX10-(+AX10*AP12)),IF(AM12="Probabilidad",AX11,""))),"")</f>
        <v>0.8</v>
      </c>
      <c r="AY12" s="41" t="str">
        <f t="shared" si="4"/>
        <v>Alto</v>
      </c>
      <c r="AZ12" s="102" t="s">
        <v>355</v>
      </c>
      <c r="BA12" s="42"/>
      <c r="BB12" s="43" t="s">
        <v>362</v>
      </c>
      <c r="BC12" s="43" t="s">
        <v>363</v>
      </c>
      <c r="BD12" s="43" t="s">
        <v>364</v>
      </c>
      <c r="BE12" s="43" t="s">
        <v>365</v>
      </c>
      <c r="BF12" s="44">
        <v>44772</v>
      </c>
      <c r="BG12" s="44">
        <v>44926</v>
      </c>
      <c r="BH12" s="35">
        <v>3840</v>
      </c>
      <c r="BI12" s="35"/>
    </row>
    <row r="13" spans="1:61" ht="168.75" customHeight="1">
      <c r="A13" s="416">
        <v>2</v>
      </c>
      <c r="B13" s="412" t="s">
        <v>366</v>
      </c>
      <c r="C13" s="418" t="s">
        <v>367</v>
      </c>
      <c r="D13" s="418" t="s">
        <v>368</v>
      </c>
      <c r="E13" s="412" t="s">
        <v>369</v>
      </c>
      <c r="F13" s="412" t="s">
        <v>370</v>
      </c>
      <c r="G13" s="412" t="s">
        <v>371</v>
      </c>
      <c r="H13" s="412" t="s">
        <v>372</v>
      </c>
      <c r="I13" s="412" t="s">
        <v>347</v>
      </c>
      <c r="J13" s="416">
        <v>24</v>
      </c>
      <c r="K13" s="413" t="str">
        <f>IF(J13&lt;=0,"",IF(J13&lt;=2,"Muy Baja",IF(J13&lt;=24,"Baja",IF(J13&lt;=500,"Media",IF(J13&lt;=5000,"Alta","Muy Alta")))))</f>
        <v>Baja</v>
      </c>
      <c r="L13" s="409">
        <f>IF(K13="","",IF(K13="Muy Baja",0.2,IF(K13="Baja",0.4,IF(K13="Media",0.6,IF(K13="Alta",0.8,IF(K13="Muy Alta",1,))))))</f>
        <v>0.4</v>
      </c>
      <c r="M13" s="409" t="s">
        <v>349</v>
      </c>
      <c r="N13" s="409" t="s">
        <v>349</v>
      </c>
      <c r="O13" s="409" t="s">
        <v>349</v>
      </c>
      <c r="P13" s="409" t="s">
        <v>349</v>
      </c>
      <c r="Q13" s="409" t="s">
        <v>348</v>
      </c>
      <c r="R13" s="409" t="s">
        <v>349</v>
      </c>
      <c r="S13" s="409" t="s">
        <v>349</v>
      </c>
      <c r="T13" s="409" t="s">
        <v>349</v>
      </c>
      <c r="U13" s="409" t="s">
        <v>349</v>
      </c>
      <c r="V13" s="409" t="s">
        <v>349</v>
      </c>
      <c r="W13" s="409" t="s">
        <v>348</v>
      </c>
      <c r="X13" s="409" t="s">
        <v>348</v>
      </c>
      <c r="Y13" s="409" t="s">
        <v>349</v>
      </c>
      <c r="Z13" s="409" t="s">
        <v>349</v>
      </c>
      <c r="AA13" s="409" t="s">
        <v>349</v>
      </c>
      <c r="AB13" s="409" t="s">
        <v>349</v>
      </c>
      <c r="AC13" s="409" t="s">
        <v>348</v>
      </c>
      <c r="AD13" s="409" t="s">
        <v>348</v>
      </c>
      <c r="AE13" s="409" t="s">
        <v>349</v>
      </c>
      <c r="AF13" s="414">
        <f>IF(AB13="Si","19",COUNTIF(M13:AE13,"si"))</f>
        <v>5</v>
      </c>
      <c r="AG13" s="96">
        <f t="shared" si="0"/>
        <v>5</v>
      </c>
      <c r="AH13" s="413" t="str">
        <f>IF(AG13=5,"Moderado",IF(AG13=10,"Mayor",IF(AG13=20,"Catastrófico",0)))</f>
        <v>Moderado</v>
      </c>
      <c r="AI13" s="409">
        <f>IF(AH13="","",IF(AH13="Leve",0.2,IF(AH13="Menor",0.4,IF(AH13="Moderado",0.6,IF(AH13="Mayor",0.8,IF(AH13="Catastrófico",1,))))))</f>
        <v>0.6</v>
      </c>
      <c r="AJ13" s="415"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Moderado</v>
      </c>
      <c r="AK13" s="35">
        <v>1</v>
      </c>
      <c r="AL13" s="36" t="s">
        <v>373</v>
      </c>
      <c r="AM13" s="35" t="s">
        <v>74</v>
      </c>
      <c r="AN13" s="37" t="s">
        <v>85</v>
      </c>
      <c r="AO13" s="37" t="s">
        <v>351</v>
      </c>
      <c r="AP13" s="38" t="str">
        <f t="shared" si="5"/>
        <v>40%</v>
      </c>
      <c r="AQ13" s="37" t="s">
        <v>352</v>
      </c>
      <c r="AR13" s="37" t="s">
        <v>374</v>
      </c>
      <c r="AS13" s="37" t="s">
        <v>354</v>
      </c>
      <c r="AT13" s="39">
        <f>IFERROR(IF(AM13="Probabilidad",(L13-(+L13*AP13)),IF(AM13="Impacto",L13,"")),"")</f>
        <v>0.24</v>
      </c>
      <c r="AU13" s="40" t="str">
        <f t="shared" si="1"/>
        <v>Baja</v>
      </c>
      <c r="AV13" s="100">
        <f t="shared" si="2"/>
        <v>0.24</v>
      </c>
      <c r="AW13" s="40" t="str">
        <f t="shared" si="3"/>
        <v>Moderado</v>
      </c>
      <c r="AX13" s="100">
        <f>IFERROR(IF(AM13="Impacto",(AI13-(+AI13*AP13)),IF(AM13="Probabilidad",AI13,"")),"")</f>
        <v>0.6</v>
      </c>
      <c r="AY13" s="41" t="str">
        <f t="shared" si="4"/>
        <v>Moderado</v>
      </c>
      <c r="AZ13" s="102" t="s">
        <v>355</v>
      </c>
      <c r="BA13" s="42"/>
      <c r="BB13" s="43" t="s">
        <v>375</v>
      </c>
      <c r="BC13" s="43" t="s">
        <v>376</v>
      </c>
      <c r="BD13" s="43" t="s">
        <v>377</v>
      </c>
      <c r="BE13" s="43" t="s">
        <v>375</v>
      </c>
      <c r="BF13" s="44">
        <v>44684</v>
      </c>
      <c r="BG13" s="44">
        <v>44926</v>
      </c>
      <c r="BH13" s="35">
        <v>3841</v>
      </c>
      <c r="BI13" s="35"/>
    </row>
    <row r="14" spans="1:61" ht="227.25" customHeight="1">
      <c r="A14" s="410"/>
      <c r="B14" s="410"/>
      <c r="C14" s="410"/>
      <c r="D14" s="410"/>
      <c r="E14" s="410"/>
      <c r="F14" s="411"/>
      <c r="G14" s="411"/>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96">
        <f t="shared" si="0"/>
        <v>5</v>
      </c>
      <c r="AH14" s="410"/>
      <c r="AI14" s="410"/>
      <c r="AJ14" s="410"/>
      <c r="AK14" s="35">
        <v>2</v>
      </c>
      <c r="AL14" s="36" t="s">
        <v>378</v>
      </c>
      <c r="AM14" s="35" t="s">
        <v>74</v>
      </c>
      <c r="AN14" s="37" t="s">
        <v>85</v>
      </c>
      <c r="AO14" s="37" t="s">
        <v>351</v>
      </c>
      <c r="AP14" s="38" t="str">
        <f t="shared" si="5"/>
        <v>40%</v>
      </c>
      <c r="AQ14" s="37" t="s">
        <v>352</v>
      </c>
      <c r="AR14" s="37" t="s">
        <v>374</v>
      </c>
      <c r="AS14" s="37" t="s">
        <v>354</v>
      </c>
      <c r="AT14" s="39">
        <f>IFERROR(IF(AND(AM13="Probabilidad",AM14="Probabilidad"),(AV13-(+AV13*AP14)),IF(AM14="Probabilidad",(L13-(+L13*AP14)),IF(AM14="Impacto",AV13,""))),"")</f>
        <v>0.14399999999999999</v>
      </c>
      <c r="AU14" s="40" t="str">
        <f t="shared" si="1"/>
        <v>Muy Baja</v>
      </c>
      <c r="AV14" s="100">
        <f t="shared" si="2"/>
        <v>0.14399999999999999</v>
      </c>
      <c r="AW14" s="40" t="str">
        <f t="shared" si="3"/>
        <v>Moderado</v>
      </c>
      <c r="AX14" s="100">
        <f>IFERROR(IF(AND(AM13="Impacto",AM14="Impacto"),(AX13-(+AX13*AP14)),IF(AM14="Impacto",(AI13-(+AI13*AP14)),IF(AM14="Probabilidad",AX13,""))),"")</f>
        <v>0.6</v>
      </c>
      <c r="AY14" s="41" t="str">
        <f t="shared" si="4"/>
        <v>Moderado</v>
      </c>
      <c r="AZ14" s="102" t="s">
        <v>355</v>
      </c>
      <c r="BA14" s="42"/>
      <c r="BB14" s="43" t="s">
        <v>375</v>
      </c>
      <c r="BC14" s="43" t="s">
        <v>376</v>
      </c>
      <c r="BD14" s="43" t="s">
        <v>377</v>
      </c>
      <c r="BE14" s="43" t="s">
        <v>375</v>
      </c>
      <c r="BF14" s="44">
        <v>44684</v>
      </c>
      <c r="BG14" s="44">
        <v>44926</v>
      </c>
      <c r="BH14" s="35">
        <v>3841</v>
      </c>
      <c r="BI14" s="35"/>
    </row>
    <row r="15" spans="1:61" ht="198" customHeight="1">
      <c r="A15" s="93">
        <v>3</v>
      </c>
      <c r="B15" s="92" t="s">
        <v>379</v>
      </c>
      <c r="C15" s="47" t="s">
        <v>380</v>
      </c>
      <c r="D15" s="47" t="s">
        <v>381</v>
      </c>
      <c r="E15" s="92" t="s">
        <v>369</v>
      </c>
      <c r="F15" s="92" t="s">
        <v>382</v>
      </c>
      <c r="G15" s="92" t="s">
        <v>383</v>
      </c>
      <c r="H15" s="92" t="s">
        <v>384</v>
      </c>
      <c r="I15" s="92" t="s">
        <v>385</v>
      </c>
      <c r="J15" s="93">
        <v>20</v>
      </c>
      <c r="K15" s="90" t="str">
        <f t="shared" ref="K15:K17" si="6">IF(J15&lt;=0,"",IF(J15&lt;=2,"Muy Baja",IF(J15&lt;=24,"Baja",IF(J15&lt;=500,"Media",IF(J15&lt;=5000,"Alta","Muy Alta")))))</f>
        <v>Baja</v>
      </c>
      <c r="L15" s="89">
        <f t="shared" ref="L15:L17" si="7">IF(K15="","",IF(K15="Muy Baja",0.2,IF(K15="Baja",0.4,IF(K15="Media",0.6,IF(K15="Alta",0.8,IF(K15="Muy Alta",1,))))))</f>
        <v>0.4</v>
      </c>
      <c r="M15" s="89" t="s">
        <v>348</v>
      </c>
      <c r="N15" s="89" t="s">
        <v>348</v>
      </c>
      <c r="O15" s="89" t="s">
        <v>348</v>
      </c>
      <c r="P15" s="89" t="s">
        <v>348</v>
      </c>
      <c r="Q15" s="89" t="s">
        <v>348</v>
      </c>
      <c r="R15" s="89" t="s">
        <v>348</v>
      </c>
      <c r="S15" s="89" t="s">
        <v>349</v>
      </c>
      <c r="T15" s="89" t="s">
        <v>349</v>
      </c>
      <c r="U15" s="89" t="s">
        <v>349</v>
      </c>
      <c r="V15" s="89" t="s">
        <v>348</v>
      </c>
      <c r="W15" s="89" t="s">
        <v>348</v>
      </c>
      <c r="X15" s="89" t="s">
        <v>348</v>
      </c>
      <c r="Y15" s="89" t="s">
        <v>348</v>
      </c>
      <c r="Z15" s="89" t="s">
        <v>348</v>
      </c>
      <c r="AA15" s="89" t="s">
        <v>348</v>
      </c>
      <c r="AB15" s="89" t="s">
        <v>349</v>
      </c>
      <c r="AC15" s="89" t="s">
        <v>348</v>
      </c>
      <c r="AD15" s="89" t="s">
        <v>348</v>
      </c>
      <c r="AE15" s="89" t="s">
        <v>349</v>
      </c>
      <c r="AF15" s="97">
        <f>IF(AB15="Si","19",COUNTIF(M15:AE15,"si"))</f>
        <v>14</v>
      </c>
      <c r="AG15" s="96">
        <f t="shared" si="0"/>
        <v>20</v>
      </c>
      <c r="AH15" s="90" t="str">
        <f t="shared" ref="AH15:AH17" si="8">IF(AG15=5,"Moderado",IF(AG15=10,"Mayor",IF(AG15=20,"Catastrófico",0)))</f>
        <v>Catastrófico</v>
      </c>
      <c r="AI15" s="89">
        <f>IF(AH15="","",IF(AH15="Leve",0.2,IF(AH15="Menor",0.4,IF(AH15="Moderado",0.6,IF(AH15="Mayor",0.8,IF(AH15="Catastrófico",1,))))))</f>
        <v>1</v>
      </c>
      <c r="AJ15" s="91" t="str">
        <f t="shared" ref="AJ15:AJ17" si="9">IF(OR(AND(K15="Muy Baja",AH15="Leve"),AND(K15="Muy Baja",AH15="Menor"),AND(K15="Baja",AH15="Leve")),"Bajo",IF(OR(AND(K15="Muy baja",AH15="Moderado"),AND(K15="Baja",AH15="Menor"),AND(K15="Baja",AH15="Moderado"),AND(K15="Media",AH15="Leve"),AND(K15="Media",AH15="Menor"),AND(K15="Media",AH15="Moderado"),AND(K15="Alta",AH15="Leve"),AND(K15="Alta",AH15="Menor")),"Moderado",IF(OR(AND(K15="Muy Baja",AH15="Mayor"),AND(K15="Baja",AH15="Mayor"),AND(K15="Media",AH15="Mayor"),AND(K15="Alta",AH15="Moderado"),AND(K15="Alta",AH15="Mayor"),AND(K15="Muy Alta",AH15="Leve"),AND(K15="Muy Alta",AH15="Menor"),AND(K15="Muy Alta",AH15="Moderado"),AND(K15="Muy Alta",AH15="Mayor")),"Alto",IF(OR(AND(K15="Muy Baja",AH15="Catastrófico"),AND(K15="Baja",AH15="Catastrófico"),AND(K15="Media",AH15="Catastrófico"),AND(K15="Alta",AH15="Catastrófico"),AND(K15="Muy Alta",AH15="Catastrófico")),"Extremo",""))))</f>
        <v>Extremo</v>
      </c>
      <c r="AK15" s="35">
        <v>1</v>
      </c>
      <c r="AL15" s="36" t="s">
        <v>386</v>
      </c>
      <c r="AM15" s="35" t="s">
        <v>74</v>
      </c>
      <c r="AN15" s="37" t="s">
        <v>85</v>
      </c>
      <c r="AO15" s="37" t="s">
        <v>351</v>
      </c>
      <c r="AP15" s="38" t="str">
        <f t="shared" si="5"/>
        <v>40%</v>
      </c>
      <c r="AQ15" s="37" t="s">
        <v>352</v>
      </c>
      <c r="AR15" s="37" t="s">
        <v>374</v>
      </c>
      <c r="AS15" s="37" t="s">
        <v>354</v>
      </c>
      <c r="AT15" s="39">
        <f t="shared" ref="AT15:AT17" si="10">IFERROR(IF(AM15="Probabilidad",(L15-(+L15*AP15)),IF(AM15="Impacto",L15,"")),"")</f>
        <v>0.24</v>
      </c>
      <c r="AU15" s="40" t="str">
        <f t="shared" si="1"/>
        <v>Baja</v>
      </c>
      <c r="AV15" s="100">
        <f t="shared" si="2"/>
        <v>0.24</v>
      </c>
      <c r="AW15" s="40" t="str">
        <f t="shared" si="3"/>
        <v>Catastrófico</v>
      </c>
      <c r="AX15" s="100">
        <f t="shared" ref="AX15:AX17" si="11">IFERROR(IF(AM15="Impacto",(AI15-(+AI15*AP15)),IF(AM15="Probabilidad",AI15,"")),"")</f>
        <v>1</v>
      </c>
      <c r="AY15" s="41" t="str">
        <f t="shared" si="4"/>
        <v>Extremo</v>
      </c>
      <c r="AZ15" s="102" t="s">
        <v>355</v>
      </c>
      <c r="BA15" s="42"/>
      <c r="BB15" s="43" t="s">
        <v>387</v>
      </c>
      <c r="BC15" s="43" t="s">
        <v>388</v>
      </c>
      <c r="BD15" s="43" t="s">
        <v>389</v>
      </c>
      <c r="BE15" s="43" t="s">
        <v>390</v>
      </c>
      <c r="BF15" s="44">
        <v>44748</v>
      </c>
      <c r="BG15" s="44">
        <v>44916</v>
      </c>
      <c r="BH15" s="35">
        <v>3838</v>
      </c>
      <c r="BI15" s="35"/>
    </row>
    <row r="16" spans="1:61" ht="213.75" customHeight="1">
      <c r="A16" s="93">
        <v>4</v>
      </c>
      <c r="B16" s="92" t="s">
        <v>391</v>
      </c>
      <c r="C16" s="92" t="s">
        <v>392</v>
      </c>
      <c r="D16" s="92" t="s">
        <v>393</v>
      </c>
      <c r="E16" s="92" t="s">
        <v>343</v>
      </c>
      <c r="F16" s="92" t="s">
        <v>394</v>
      </c>
      <c r="G16" s="92" t="s">
        <v>395</v>
      </c>
      <c r="H16" s="92" t="s">
        <v>396</v>
      </c>
      <c r="I16" s="92" t="s">
        <v>347</v>
      </c>
      <c r="J16" s="93" t="s">
        <v>397</v>
      </c>
      <c r="K16" s="90" t="str">
        <f t="shared" si="6"/>
        <v>Muy Alta</v>
      </c>
      <c r="L16" s="89">
        <f t="shared" si="7"/>
        <v>1</v>
      </c>
      <c r="M16" s="89" t="s">
        <v>348</v>
      </c>
      <c r="N16" s="89" t="s">
        <v>348</v>
      </c>
      <c r="O16" s="89" t="s">
        <v>348</v>
      </c>
      <c r="P16" s="89" t="s">
        <v>348</v>
      </c>
      <c r="Q16" s="89" t="s">
        <v>348</v>
      </c>
      <c r="R16" s="89" t="s">
        <v>348</v>
      </c>
      <c r="S16" s="89" t="s">
        <v>349</v>
      </c>
      <c r="T16" s="89" t="s">
        <v>349</v>
      </c>
      <c r="U16" s="89" t="s">
        <v>348</v>
      </c>
      <c r="V16" s="89" t="s">
        <v>348</v>
      </c>
      <c r="W16" s="89" t="s">
        <v>348</v>
      </c>
      <c r="X16" s="89" t="s">
        <v>348</v>
      </c>
      <c r="Y16" s="89" t="s">
        <v>348</v>
      </c>
      <c r="Z16" s="89" t="s">
        <v>348</v>
      </c>
      <c r="AA16" s="89" t="s">
        <v>348</v>
      </c>
      <c r="AB16" s="89" t="s">
        <v>348</v>
      </c>
      <c r="AC16" s="89" t="s">
        <v>348</v>
      </c>
      <c r="AD16" s="89" t="s">
        <v>348</v>
      </c>
      <c r="AE16" s="89" t="s">
        <v>349</v>
      </c>
      <c r="AF16" s="97">
        <v>16</v>
      </c>
      <c r="AG16" s="96">
        <f t="shared" si="0"/>
        <v>20</v>
      </c>
      <c r="AH16" s="90" t="str">
        <f t="shared" si="8"/>
        <v>Catastrófico</v>
      </c>
      <c r="AI16" s="89">
        <v>1</v>
      </c>
      <c r="AJ16" s="91" t="str">
        <f t="shared" si="9"/>
        <v>Extremo</v>
      </c>
      <c r="AK16" s="35">
        <v>1</v>
      </c>
      <c r="AL16" s="36" t="s">
        <v>398</v>
      </c>
      <c r="AM16" s="35" t="s">
        <v>74</v>
      </c>
      <c r="AN16" s="37" t="s">
        <v>106</v>
      </c>
      <c r="AO16" s="37" t="s">
        <v>399</v>
      </c>
      <c r="AP16" s="38" t="str">
        <f t="shared" si="5"/>
        <v>40%</v>
      </c>
      <c r="AQ16" s="37" t="s">
        <v>352</v>
      </c>
      <c r="AR16" s="37" t="s">
        <v>374</v>
      </c>
      <c r="AS16" s="37" t="s">
        <v>354</v>
      </c>
      <c r="AT16" s="39">
        <f t="shared" si="10"/>
        <v>0.6</v>
      </c>
      <c r="AU16" s="40" t="str">
        <f t="shared" si="1"/>
        <v>Media</v>
      </c>
      <c r="AV16" s="100">
        <f t="shared" si="2"/>
        <v>0.6</v>
      </c>
      <c r="AW16" s="40" t="str">
        <f t="shared" si="3"/>
        <v>Catastrófico</v>
      </c>
      <c r="AX16" s="100">
        <f t="shared" si="11"/>
        <v>1</v>
      </c>
      <c r="AY16" s="41" t="str">
        <f t="shared" si="4"/>
        <v>Extremo</v>
      </c>
      <c r="AZ16" s="102" t="s">
        <v>400</v>
      </c>
      <c r="BA16" s="42"/>
      <c r="BB16" s="35" t="s">
        <v>401</v>
      </c>
      <c r="BC16" s="43" t="s">
        <v>402</v>
      </c>
      <c r="BD16" s="43" t="s">
        <v>403</v>
      </c>
      <c r="BE16" s="43" t="s">
        <v>404</v>
      </c>
      <c r="BF16" s="44"/>
      <c r="BG16" s="44"/>
      <c r="BH16" s="35">
        <v>3864</v>
      </c>
      <c r="BI16" s="35"/>
    </row>
    <row r="17" spans="1:61" ht="130.5" customHeight="1">
      <c r="A17" s="416">
        <v>5</v>
      </c>
      <c r="B17" s="412" t="s">
        <v>405</v>
      </c>
      <c r="C17" s="418" t="s">
        <v>406</v>
      </c>
      <c r="D17" s="418" t="s">
        <v>407</v>
      </c>
      <c r="E17" s="412" t="s">
        <v>369</v>
      </c>
      <c r="F17" s="412" t="s">
        <v>408</v>
      </c>
      <c r="G17" s="412" t="s">
        <v>408</v>
      </c>
      <c r="H17" s="412" t="s">
        <v>409</v>
      </c>
      <c r="I17" s="412" t="s">
        <v>347</v>
      </c>
      <c r="J17" s="416">
        <v>12</v>
      </c>
      <c r="K17" s="413" t="str">
        <f t="shared" si="6"/>
        <v>Baja</v>
      </c>
      <c r="L17" s="409">
        <f t="shared" si="7"/>
        <v>0.4</v>
      </c>
      <c r="M17" s="409" t="s">
        <v>348</v>
      </c>
      <c r="N17" s="409" t="s">
        <v>348</v>
      </c>
      <c r="O17" s="409" t="s">
        <v>348</v>
      </c>
      <c r="P17" s="409" t="s">
        <v>348</v>
      </c>
      <c r="Q17" s="409" t="s">
        <v>348</v>
      </c>
      <c r="R17" s="409" t="s">
        <v>349</v>
      </c>
      <c r="S17" s="409" t="s">
        <v>348</v>
      </c>
      <c r="T17" s="409" t="s">
        <v>349</v>
      </c>
      <c r="U17" s="409" t="s">
        <v>348</v>
      </c>
      <c r="V17" s="409" t="s">
        <v>348</v>
      </c>
      <c r="W17" s="409" t="s">
        <v>349</v>
      </c>
      <c r="X17" s="409" t="s">
        <v>348</v>
      </c>
      <c r="Y17" s="409" t="s">
        <v>348</v>
      </c>
      <c r="Z17" s="409" t="s">
        <v>348</v>
      </c>
      <c r="AA17" s="409" t="s">
        <v>348</v>
      </c>
      <c r="AB17" s="409" t="s">
        <v>349</v>
      </c>
      <c r="AC17" s="409" t="s">
        <v>348</v>
      </c>
      <c r="AD17" s="409" t="s">
        <v>349</v>
      </c>
      <c r="AE17" s="409" t="s">
        <v>349</v>
      </c>
      <c r="AF17" s="420">
        <f>IF(AB17="Si","19",COUNTIF(M17:AE17,"si"))</f>
        <v>13</v>
      </c>
      <c r="AG17" s="96">
        <f t="shared" si="0"/>
        <v>20</v>
      </c>
      <c r="AH17" s="413" t="str">
        <f t="shared" si="8"/>
        <v>Catastrófico</v>
      </c>
      <c r="AI17" s="409">
        <f>IF(AH17="","",IF(AH17="Leve",0.2,IF(AH17="Menor",0.4,IF(AH17="Moderado",0.6,IF(AH17="Mayor",0.8,IF(AH17="Catastrófico",1,))))))</f>
        <v>1</v>
      </c>
      <c r="AJ17" s="415" t="str">
        <f t="shared" si="9"/>
        <v>Extremo</v>
      </c>
      <c r="AK17" s="35">
        <v>1</v>
      </c>
      <c r="AL17" s="36" t="s">
        <v>410</v>
      </c>
      <c r="AM17" s="35" t="s">
        <v>74</v>
      </c>
      <c r="AN17" s="37" t="s">
        <v>85</v>
      </c>
      <c r="AO17" s="37" t="s">
        <v>351</v>
      </c>
      <c r="AP17" s="38" t="str">
        <f t="shared" si="5"/>
        <v>40%</v>
      </c>
      <c r="AQ17" s="37" t="s">
        <v>352</v>
      </c>
      <c r="AR17" s="37" t="s">
        <v>374</v>
      </c>
      <c r="AS17" s="37" t="s">
        <v>354</v>
      </c>
      <c r="AT17" s="39">
        <f t="shared" si="10"/>
        <v>0.24</v>
      </c>
      <c r="AU17" s="40" t="str">
        <f t="shared" si="1"/>
        <v>Baja</v>
      </c>
      <c r="AV17" s="100">
        <f t="shared" si="2"/>
        <v>0.24</v>
      </c>
      <c r="AW17" s="40" t="str">
        <f t="shared" si="3"/>
        <v>Catastrófico</v>
      </c>
      <c r="AX17" s="100">
        <f t="shared" si="11"/>
        <v>1</v>
      </c>
      <c r="AY17" s="41" t="str">
        <f t="shared" si="4"/>
        <v>Extremo</v>
      </c>
      <c r="AZ17" s="102" t="s">
        <v>355</v>
      </c>
      <c r="BA17" s="42"/>
      <c r="BB17" s="35" t="s">
        <v>411</v>
      </c>
      <c r="BC17" s="43" t="s">
        <v>412</v>
      </c>
      <c r="BD17" s="43" t="s">
        <v>413</v>
      </c>
      <c r="BE17" s="43" t="s">
        <v>414</v>
      </c>
      <c r="BF17" s="44"/>
      <c r="BG17" s="44">
        <v>44926</v>
      </c>
      <c r="BH17" s="35">
        <v>3839</v>
      </c>
      <c r="BI17" s="35"/>
    </row>
    <row r="18" spans="1:61" ht="152.25" customHeight="1">
      <c r="A18" s="410"/>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96">
        <f t="shared" si="0"/>
        <v>5</v>
      </c>
      <c r="AH18" s="410"/>
      <c r="AI18" s="410"/>
      <c r="AJ18" s="410"/>
      <c r="AK18" s="35">
        <v>2</v>
      </c>
      <c r="AL18" s="36" t="s">
        <v>415</v>
      </c>
      <c r="AM18" s="35" t="s">
        <v>74</v>
      </c>
      <c r="AN18" s="37" t="s">
        <v>85</v>
      </c>
      <c r="AO18" s="37" t="s">
        <v>351</v>
      </c>
      <c r="AP18" s="38" t="str">
        <f t="shared" si="5"/>
        <v>40%</v>
      </c>
      <c r="AQ18" s="37" t="s">
        <v>352</v>
      </c>
      <c r="AR18" s="37" t="s">
        <v>374</v>
      </c>
      <c r="AS18" s="37" t="s">
        <v>354</v>
      </c>
      <c r="AT18" s="39">
        <f>IFERROR(IF(AND(AM17="Probabilidad",AM18="Probabilidad"),(AV17-(+AV17*AP18)),IF(AM18="Probabilidad",(L17-(+L17*AP18)),IF(AM18="Impacto",AV17,""))),"")</f>
        <v>0.14399999999999999</v>
      </c>
      <c r="AU18" s="40" t="str">
        <f t="shared" si="1"/>
        <v>Muy Baja</v>
      </c>
      <c r="AV18" s="100">
        <f t="shared" si="2"/>
        <v>0.14399999999999999</v>
      </c>
      <c r="AW18" s="40" t="str">
        <f t="shared" si="3"/>
        <v>Catastrófico</v>
      </c>
      <c r="AX18" s="100">
        <f>IFERROR(IF(AND(AM17="Impacto",AM18="Impacto"),(AX17-(+AX17*AP18)),IF(AM18="Impacto",(AI17-(+AI17*AP18)),IF(AM18="Probabilidad",AX17,""))),"")</f>
        <v>1</v>
      </c>
      <c r="AY18" s="41" t="str">
        <f t="shared" si="4"/>
        <v>Extremo</v>
      </c>
      <c r="AZ18" s="102" t="s">
        <v>355</v>
      </c>
      <c r="BA18" s="42"/>
      <c r="BB18" s="35" t="s">
        <v>416</v>
      </c>
      <c r="BC18" s="43" t="s">
        <v>417</v>
      </c>
      <c r="BD18" s="43" t="s">
        <v>418</v>
      </c>
      <c r="BE18" s="43" t="s">
        <v>417</v>
      </c>
      <c r="BF18" s="44"/>
      <c r="BG18" s="44">
        <v>44926</v>
      </c>
      <c r="BH18" s="35">
        <v>3839</v>
      </c>
      <c r="BI18" s="35"/>
    </row>
    <row r="19" spans="1:61" ht="57" customHeight="1">
      <c r="A19" s="410"/>
      <c r="B19" s="410"/>
      <c r="C19" s="410"/>
      <c r="D19" s="410"/>
      <c r="E19" s="410"/>
      <c r="F19" s="411"/>
      <c r="G19" s="411"/>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96">
        <f t="shared" si="0"/>
        <v>5</v>
      </c>
      <c r="AH19" s="410"/>
      <c r="AI19" s="410"/>
      <c r="AJ19" s="410"/>
      <c r="AK19" s="35">
        <v>3</v>
      </c>
      <c r="AL19" s="45" t="s">
        <v>419</v>
      </c>
      <c r="AM19" s="35" t="s">
        <v>74</v>
      </c>
      <c r="AN19" s="37" t="s">
        <v>85</v>
      </c>
      <c r="AO19" s="37" t="s">
        <v>351</v>
      </c>
      <c r="AP19" s="38" t="str">
        <f t="shared" si="5"/>
        <v>40%</v>
      </c>
      <c r="AQ19" s="37" t="s">
        <v>352</v>
      </c>
      <c r="AR19" s="37" t="s">
        <v>374</v>
      </c>
      <c r="AS19" s="37" t="s">
        <v>354</v>
      </c>
      <c r="AT19" s="39">
        <f>IFERROR(IF(AND(AM18="Probabilidad",AM19="Probabilidad"),(AV18-(+AV18*AP19)),IF(AND(AM18="Impacto",AM19="Probabilidad"),(AV17-(+AV17*AP19)),IF(AM19="Impacto",AV18,""))),"")</f>
        <v>8.6399999999999991E-2</v>
      </c>
      <c r="AU19" s="40" t="str">
        <f t="shared" si="1"/>
        <v>Muy Baja</v>
      </c>
      <c r="AV19" s="100">
        <f t="shared" si="2"/>
        <v>8.6399999999999991E-2</v>
      </c>
      <c r="AW19" s="40" t="str">
        <f t="shared" si="3"/>
        <v>Catastrófico</v>
      </c>
      <c r="AX19" s="100">
        <f>IFERROR(IF(AND(AM18="Impacto",AM19="Impacto"),(AX18-(+AX18*AP19)),IF(AND(AM18="Probabilidad",AM19="Impacto"),(AX17-(+AX17*AP19)),IF(AM19="Probabilidad",AX18,""))),"")</f>
        <v>1</v>
      </c>
      <c r="AY19" s="41" t="str">
        <f t="shared" si="4"/>
        <v>Extremo</v>
      </c>
      <c r="AZ19" s="102" t="s">
        <v>355</v>
      </c>
      <c r="BA19" s="42"/>
      <c r="BB19" s="35" t="s">
        <v>416</v>
      </c>
      <c r="BC19" s="43" t="s">
        <v>417</v>
      </c>
      <c r="BD19" s="43" t="s">
        <v>418</v>
      </c>
      <c r="BE19" s="43" t="s">
        <v>417</v>
      </c>
      <c r="BF19" s="44"/>
      <c r="BG19" s="44">
        <v>44926</v>
      </c>
      <c r="BH19" s="35">
        <v>3839</v>
      </c>
      <c r="BI19" s="35"/>
    </row>
    <row r="20" spans="1:61" ht="171" customHeight="1">
      <c r="A20" s="416">
        <v>6</v>
      </c>
      <c r="B20" s="412" t="s">
        <v>420</v>
      </c>
      <c r="C20" s="418" t="s">
        <v>421</v>
      </c>
      <c r="D20" s="418" t="s">
        <v>422</v>
      </c>
      <c r="E20" s="412" t="s">
        <v>369</v>
      </c>
      <c r="F20" s="412" t="s">
        <v>423</v>
      </c>
      <c r="G20" s="412" t="s">
        <v>424</v>
      </c>
      <c r="H20" s="412" t="s">
        <v>425</v>
      </c>
      <c r="I20" s="412" t="s">
        <v>347</v>
      </c>
      <c r="J20" s="416">
        <v>22695</v>
      </c>
      <c r="K20" s="413" t="str">
        <f>IF(J20&lt;=0,"",IF(J20&lt;=2,"Muy Baja",IF(J20&lt;=24,"Baja",IF(J20&lt;=500,"Media",IF(J20&lt;=5000,"Alta","Muy Alta")))))</f>
        <v>Muy Alta</v>
      </c>
      <c r="L20" s="409">
        <f>IF(K20="","",IF(K20="Muy Baja",0.2,IF(K20="Baja",0.4,IF(K20="Media",0.6,IF(K20="Alta",0.8,IF(K20="Muy Alta",1,))))))</f>
        <v>1</v>
      </c>
      <c r="M20" s="409" t="s">
        <v>349</v>
      </c>
      <c r="N20" s="409" t="s">
        <v>349</v>
      </c>
      <c r="O20" s="409" t="s">
        <v>349</v>
      </c>
      <c r="P20" s="409" t="s">
        <v>349</v>
      </c>
      <c r="Q20" s="409" t="s">
        <v>349</v>
      </c>
      <c r="R20" s="409" t="s">
        <v>349</v>
      </c>
      <c r="S20" s="409" t="s">
        <v>349</v>
      </c>
      <c r="T20" s="409" t="s">
        <v>349</v>
      </c>
      <c r="U20" s="409" t="s">
        <v>349</v>
      </c>
      <c r="V20" s="409" t="s">
        <v>349</v>
      </c>
      <c r="W20" s="409" t="s">
        <v>348</v>
      </c>
      <c r="X20" s="409" t="s">
        <v>348</v>
      </c>
      <c r="Y20" s="409" t="s">
        <v>348</v>
      </c>
      <c r="Z20" s="409" t="s">
        <v>348</v>
      </c>
      <c r="AA20" s="409" t="s">
        <v>348</v>
      </c>
      <c r="AB20" s="409" t="s">
        <v>349</v>
      </c>
      <c r="AC20" s="409" t="s">
        <v>349</v>
      </c>
      <c r="AD20" s="409" t="s">
        <v>349</v>
      </c>
      <c r="AE20" s="409" t="s">
        <v>348</v>
      </c>
      <c r="AF20" s="420">
        <f>IF(AB20="Si","19",COUNTIF(M20:AE20,"si"))</f>
        <v>6</v>
      </c>
      <c r="AG20" s="96">
        <f t="shared" si="0"/>
        <v>10</v>
      </c>
      <c r="AH20" s="413" t="str">
        <f>IF(AG20=5,"Moderado",IF(AG20=10,"Mayor",IF(AG20=20,"Catastrófico",0)))</f>
        <v>Mayor</v>
      </c>
      <c r="AI20" s="409">
        <f>IF(AH20="","",IF(AH20="Leve",0.2,IF(AH20="Menor",0.4,IF(AH20="Moderado",0.6,IF(AH20="Mayor",0.8,IF(AH20="Catastrófico",1,))))))</f>
        <v>0.8</v>
      </c>
      <c r="AJ20" s="415" t="str">
        <f>IF(OR(AND(K20="Muy Baja",AH20="Leve"),AND(K20="Muy Baja",AH20="Menor"),AND(K20="Baja",AH20="Leve")),"Bajo",IF(OR(AND(K20="Muy baja",AH20="Moderado"),AND(K20="Baja",AH20="Menor"),AND(K20="Baja",AH20="Moderado"),AND(K20="Media",AH20="Leve"),AND(K20="Media",AH20="Menor"),AND(K20="Media",AH20="Moderado"),AND(K20="Alta",AH20="Leve"),AND(K20="Alta",AH20="Menor")),"Moderado",IF(OR(AND(K20="Muy Baja",AH20="Mayor"),AND(K20="Baja",AH20="Mayor"),AND(K20="Media",AH20="Mayor"),AND(K20="Alta",AH20="Moderado"),AND(K20="Alta",AH20="Mayor"),AND(K20="Muy Alta",AH20="Leve"),AND(K20="Muy Alta",AH20="Menor"),AND(K20="Muy Alta",AH20="Moderado"),AND(K20="Muy Alta",AH20="Mayor")),"Alto",IF(OR(AND(K20="Muy Baja",AH20="Catastrófico"),AND(K20="Baja",AH20="Catastrófico"),AND(K20="Media",AH20="Catastrófico"),AND(K20="Alta",AH20="Catastrófico"),AND(K20="Muy Alta",AH20="Catastrófico")),"Extremo",""))))</f>
        <v>Alto</v>
      </c>
      <c r="AK20" s="35">
        <v>1</v>
      </c>
      <c r="AL20" s="36" t="s">
        <v>426</v>
      </c>
      <c r="AM20" s="35" t="s">
        <v>74</v>
      </c>
      <c r="AN20" s="37" t="s">
        <v>85</v>
      </c>
      <c r="AO20" s="37" t="s">
        <v>351</v>
      </c>
      <c r="AP20" s="38" t="str">
        <f t="shared" si="5"/>
        <v>40%</v>
      </c>
      <c r="AQ20" s="37" t="s">
        <v>352</v>
      </c>
      <c r="AR20" s="37" t="s">
        <v>374</v>
      </c>
      <c r="AS20" s="37" t="s">
        <v>354</v>
      </c>
      <c r="AT20" s="39">
        <f>IFERROR(IF(AM20="Probabilidad",(L20-(+L20*AP20)),IF(AM20="Impacto",L20,"")),"")</f>
        <v>0.6</v>
      </c>
      <c r="AU20" s="40" t="str">
        <f t="shared" si="1"/>
        <v>Media</v>
      </c>
      <c r="AV20" s="100">
        <f t="shared" si="2"/>
        <v>0.6</v>
      </c>
      <c r="AW20" s="40" t="str">
        <f t="shared" si="3"/>
        <v>Mayor</v>
      </c>
      <c r="AX20" s="100">
        <f>IFERROR(IF(AM20="Impacto",(AI20-(+AI20*AP20)),IF(AM20="Probabilidad",AI20,"")),"")</f>
        <v>0.8</v>
      </c>
      <c r="AY20" s="41" t="str">
        <f t="shared" si="4"/>
        <v>Alto</v>
      </c>
      <c r="AZ20" s="102" t="s">
        <v>355</v>
      </c>
      <c r="BA20" s="42"/>
      <c r="BB20" s="35" t="s">
        <v>427</v>
      </c>
      <c r="BC20" s="43" t="s">
        <v>428</v>
      </c>
      <c r="BD20" s="43" t="s">
        <v>429</v>
      </c>
      <c r="BE20" s="43" t="s">
        <v>430</v>
      </c>
      <c r="BF20" s="44">
        <v>44684</v>
      </c>
      <c r="BG20" s="44">
        <v>44926</v>
      </c>
      <c r="BH20" s="35">
        <v>3842</v>
      </c>
      <c r="BI20" s="35"/>
    </row>
    <row r="21" spans="1:61" ht="175.5" customHeight="1">
      <c r="A21" s="410"/>
      <c r="B21" s="410"/>
      <c r="C21" s="411"/>
      <c r="D21" s="411"/>
      <c r="E21" s="410"/>
      <c r="F21" s="411"/>
      <c r="G21" s="411"/>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96">
        <f t="shared" si="0"/>
        <v>5</v>
      </c>
      <c r="AH21" s="410"/>
      <c r="AI21" s="410"/>
      <c r="AJ21" s="410"/>
      <c r="AK21" s="35">
        <v>2</v>
      </c>
      <c r="AL21" s="36" t="s">
        <v>431</v>
      </c>
      <c r="AM21" s="35" t="s">
        <v>74</v>
      </c>
      <c r="AN21" s="37" t="s">
        <v>85</v>
      </c>
      <c r="AO21" s="37" t="s">
        <v>351</v>
      </c>
      <c r="AP21" s="38" t="str">
        <f t="shared" si="5"/>
        <v>40%</v>
      </c>
      <c r="AQ21" s="37" t="s">
        <v>352</v>
      </c>
      <c r="AR21" s="37" t="s">
        <v>374</v>
      </c>
      <c r="AS21" s="37" t="s">
        <v>354</v>
      </c>
      <c r="AT21" s="39">
        <v>0.42</v>
      </c>
      <c r="AU21" s="40" t="str">
        <f t="shared" si="1"/>
        <v>Media</v>
      </c>
      <c r="AV21" s="100">
        <f t="shared" si="2"/>
        <v>0.42</v>
      </c>
      <c r="AW21" s="40" t="str">
        <f t="shared" si="3"/>
        <v>Mayor</v>
      </c>
      <c r="AX21" s="100">
        <f>IFERROR(IF(AND(AM20="Impacto",AM21="Impacto"),(AX20-(+AX20*AP21)),IF(AM21="Impacto",(AI20-(+AI20*AP21)),IF(AM21="Probabilidad",AX20,""))),"")</f>
        <v>0.8</v>
      </c>
      <c r="AY21" s="41" t="str">
        <f t="shared" si="4"/>
        <v>Alto</v>
      </c>
      <c r="AZ21" s="102" t="s">
        <v>355</v>
      </c>
      <c r="BA21" s="42"/>
      <c r="BB21" s="35" t="s">
        <v>427</v>
      </c>
      <c r="BC21" s="43" t="s">
        <v>428</v>
      </c>
      <c r="BD21" s="43" t="s">
        <v>429</v>
      </c>
      <c r="BE21" s="43" t="s">
        <v>430</v>
      </c>
      <c r="BF21" s="44">
        <v>44684</v>
      </c>
      <c r="BG21" s="44">
        <v>44926</v>
      </c>
      <c r="BH21" s="35">
        <v>3842</v>
      </c>
      <c r="BI21" s="35"/>
    </row>
    <row r="22" spans="1:61" ht="225" customHeight="1">
      <c r="A22" s="416">
        <v>7</v>
      </c>
      <c r="B22" s="412" t="s">
        <v>432</v>
      </c>
      <c r="C22" s="412" t="s">
        <v>433</v>
      </c>
      <c r="D22" s="412" t="s">
        <v>434</v>
      </c>
      <c r="E22" s="412" t="s">
        <v>343</v>
      </c>
      <c r="F22" s="92" t="s">
        <v>435</v>
      </c>
      <c r="G22" s="412" t="s">
        <v>436</v>
      </c>
      <c r="H22" s="412" t="s">
        <v>437</v>
      </c>
      <c r="I22" s="412" t="s">
        <v>438</v>
      </c>
      <c r="J22" s="416">
        <v>10</v>
      </c>
      <c r="K22" s="413" t="str">
        <f>IF(J22&lt;=0,"",IF(J22&lt;=2,"Muy Baja",IF(J22&lt;=24,"Baja",IF(J22&lt;=500,"Media",IF(J22&lt;=5000,"Alta","Muy Alta")))))</f>
        <v>Baja</v>
      </c>
      <c r="L22" s="409">
        <f>IF(K22="","",IF(K22="Muy Baja",0.2,IF(K22="Baja",0.4,IF(K22="Media",0.6,IF(K22="Alta",0.8,IF(K22="Muy Alta",1,))))))</f>
        <v>0.4</v>
      </c>
      <c r="M22" s="409" t="s">
        <v>348</v>
      </c>
      <c r="N22" s="409" t="s">
        <v>348</v>
      </c>
      <c r="O22" s="409" t="s">
        <v>348</v>
      </c>
      <c r="P22" s="409" t="s">
        <v>348</v>
      </c>
      <c r="Q22" s="409" t="s">
        <v>348</v>
      </c>
      <c r="R22" s="409" t="s">
        <v>348</v>
      </c>
      <c r="S22" s="409" t="s">
        <v>348</v>
      </c>
      <c r="T22" s="409" t="s">
        <v>348</v>
      </c>
      <c r="U22" s="409" t="s">
        <v>348</v>
      </c>
      <c r="V22" s="409" t="s">
        <v>349</v>
      </c>
      <c r="W22" s="409" t="s">
        <v>349</v>
      </c>
      <c r="X22" s="409" t="s">
        <v>348</v>
      </c>
      <c r="Y22" s="409" t="s">
        <v>349</v>
      </c>
      <c r="Z22" s="409" t="s">
        <v>349</v>
      </c>
      <c r="AA22" s="409" t="s">
        <v>348</v>
      </c>
      <c r="AB22" s="409" t="s">
        <v>349</v>
      </c>
      <c r="AC22" s="409" t="s">
        <v>348</v>
      </c>
      <c r="AD22" s="409" t="s">
        <v>348</v>
      </c>
      <c r="AE22" s="409" t="s">
        <v>349</v>
      </c>
      <c r="AF22" s="420">
        <f>IF(AB22="Si","19",COUNTIF(M22:AE22,"si"))</f>
        <v>13</v>
      </c>
      <c r="AG22" s="96">
        <f t="shared" si="0"/>
        <v>20</v>
      </c>
      <c r="AH22" s="413" t="str">
        <f>IF(AG22=5,"Moderado",IF(AG22=10,"Mayor",IF(AG22=20,"Catastrófico",0)))</f>
        <v>Catastrófico</v>
      </c>
      <c r="AI22" s="409">
        <f>IF(AH22="","",IF(AH22="Leve",0.2,IF(AH22="Menor",0.4,IF(AH22="Moderado",0.6,IF(AH22="Mayor",0.8,IF(AH22="Catastrófico",1,))))))</f>
        <v>1</v>
      </c>
      <c r="AJ22" s="415" t="str">
        <f>IF(OR(AND(K22="Muy Baja",AH22="Leve"),AND(K22="Muy Baja",AH22="Menor"),AND(K22="Baja",AH22="Leve")),"Bajo",IF(OR(AND(K22="Muy baja",AH22="Moderado"),AND(K22="Baja",AH22="Menor"),AND(K22="Baja",AH22="Moderado"),AND(K22="Media",AH22="Leve"),AND(K22="Media",AH22="Menor"),AND(K22="Media",AH22="Moderado"),AND(K22="Alta",AH22="Leve"),AND(K22="Alta",AH22="Menor")),"Moderado",IF(OR(AND(K22="Muy Baja",AH22="Mayor"),AND(K22="Baja",AH22="Mayor"),AND(K22="Media",AH22="Mayor"),AND(K22="Alta",AH22="Moderado"),AND(K22="Alta",AH22="Mayor"),AND(K22="Muy Alta",AH22="Leve"),AND(K22="Muy Alta",AH22="Menor"),AND(K22="Muy Alta",AH22="Moderado"),AND(K22="Muy Alta",AH22="Mayor")),"Alto",IF(OR(AND(K22="Muy Baja",AH22="Catastrófico"),AND(K22="Baja",AH22="Catastrófico"),AND(K22="Media",AH22="Catastrófico"),AND(K22="Alta",AH22="Catastrófico"),AND(K22="Muy Alta",AH22="Catastrófico")),"Extremo",""))))</f>
        <v>Extremo</v>
      </c>
      <c r="AK22" s="35">
        <v>1</v>
      </c>
      <c r="AL22" s="36" t="s">
        <v>439</v>
      </c>
      <c r="AM22" s="35" t="s">
        <v>74</v>
      </c>
      <c r="AN22" s="37" t="s">
        <v>85</v>
      </c>
      <c r="AO22" s="37" t="s">
        <v>351</v>
      </c>
      <c r="AP22" s="38" t="str">
        <f t="shared" si="5"/>
        <v>40%</v>
      </c>
      <c r="AQ22" s="37" t="s">
        <v>352</v>
      </c>
      <c r="AR22" s="37" t="s">
        <v>374</v>
      </c>
      <c r="AS22" s="37" t="s">
        <v>354</v>
      </c>
      <c r="AT22" s="39">
        <f>IFERROR(IF(AM22="Probabilidad",(L22-(+L22*AP22)),IF(AM22="Impacto",L22,"")),"")</f>
        <v>0.24</v>
      </c>
      <c r="AU22" s="40" t="str">
        <f t="shared" si="1"/>
        <v>Baja</v>
      </c>
      <c r="AV22" s="100">
        <f t="shared" si="2"/>
        <v>0.24</v>
      </c>
      <c r="AW22" s="40" t="str">
        <f t="shared" si="3"/>
        <v>Catastrófico</v>
      </c>
      <c r="AX22" s="100">
        <f>IFERROR(IF(AM22="Impacto",(AI22-(+AI22*AP22)),IF(AM22="Probabilidad",AI22,"")),"")</f>
        <v>1</v>
      </c>
      <c r="AY22" s="41" t="str">
        <f t="shared" si="4"/>
        <v>Extremo</v>
      </c>
      <c r="AZ22" s="102" t="s">
        <v>355</v>
      </c>
      <c r="BA22" s="42"/>
      <c r="BB22" s="43" t="s">
        <v>440</v>
      </c>
      <c r="BC22" s="48" t="s">
        <v>441</v>
      </c>
      <c r="BD22" s="48" t="s">
        <v>292</v>
      </c>
      <c r="BE22" s="48" t="s">
        <v>442</v>
      </c>
      <c r="BF22" s="49">
        <v>44864</v>
      </c>
      <c r="BG22" s="49">
        <v>44742</v>
      </c>
      <c r="BH22" s="43" t="s">
        <v>443</v>
      </c>
      <c r="BI22" s="35"/>
    </row>
    <row r="23" spans="1:61" ht="219.75" customHeight="1">
      <c r="A23" s="410"/>
      <c r="B23" s="410"/>
      <c r="C23" s="410"/>
      <c r="D23" s="410"/>
      <c r="E23" s="410"/>
      <c r="F23" s="43" t="s">
        <v>444</v>
      </c>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96">
        <f t="shared" si="0"/>
        <v>5</v>
      </c>
      <c r="AH23" s="410"/>
      <c r="AI23" s="410"/>
      <c r="AJ23" s="410"/>
      <c r="AK23" s="35">
        <v>2</v>
      </c>
      <c r="AL23" s="36" t="s">
        <v>445</v>
      </c>
      <c r="AM23" s="35" t="s">
        <v>74</v>
      </c>
      <c r="AN23" s="37" t="s">
        <v>85</v>
      </c>
      <c r="AO23" s="37" t="s">
        <v>351</v>
      </c>
      <c r="AP23" s="38" t="str">
        <f t="shared" si="5"/>
        <v>40%</v>
      </c>
      <c r="AQ23" s="37" t="s">
        <v>352</v>
      </c>
      <c r="AR23" s="37" t="s">
        <v>374</v>
      </c>
      <c r="AS23" s="37" t="s">
        <v>354</v>
      </c>
      <c r="AT23" s="39">
        <f>IFERROR(IF(AND(AM22="Probabilidad",AM23="Probabilidad"),(AV22-(+AV22*AP23)),IF(AM23="Probabilidad",(L22-(+L22*AP23)),IF(AM23="Impacto",AV22,""))),"")</f>
        <v>0.14399999999999999</v>
      </c>
      <c r="AU23" s="40" t="str">
        <f t="shared" si="1"/>
        <v>Muy Baja</v>
      </c>
      <c r="AV23" s="100">
        <f t="shared" si="2"/>
        <v>0.14399999999999999</v>
      </c>
      <c r="AW23" s="40" t="str">
        <f t="shared" si="3"/>
        <v>Catastrófico</v>
      </c>
      <c r="AX23" s="100">
        <f>IFERROR(IF(AND(AM22="Impacto",AM23="Impacto"),(AX22-(+AX22*AP23)),IF(AM23="Impacto",(AI22-(+AI22*AP23)),IF(AM23="Probabilidad",AX22,""))),"")</f>
        <v>1</v>
      </c>
      <c r="AY23" s="41" t="str">
        <f t="shared" si="4"/>
        <v>Extremo</v>
      </c>
      <c r="AZ23" s="102" t="s">
        <v>355</v>
      </c>
      <c r="BA23" s="42"/>
      <c r="BB23" s="43" t="s">
        <v>440</v>
      </c>
      <c r="BC23" s="48" t="s">
        <v>441</v>
      </c>
      <c r="BD23" s="48" t="s">
        <v>292</v>
      </c>
      <c r="BE23" s="48" t="s">
        <v>442</v>
      </c>
      <c r="BF23" s="49">
        <v>44926</v>
      </c>
      <c r="BG23" s="49">
        <v>44742</v>
      </c>
      <c r="BH23" s="43" t="s">
        <v>443</v>
      </c>
      <c r="BI23" s="35"/>
    </row>
    <row r="24" spans="1:61" ht="156">
      <c r="A24" s="410"/>
      <c r="B24" s="410"/>
      <c r="C24" s="410"/>
      <c r="D24" s="410"/>
      <c r="E24" s="410"/>
      <c r="F24" s="95" t="s">
        <v>446</v>
      </c>
      <c r="G24" s="43" t="s">
        <v>447</v>
      </c>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96">
        <f t="shared" si="0"/>
        <v>5</v>
      </c>
      <c r="AH24" s="410"/>
      <c r="AI24" s="410"/>
      <c r="AJ24" s="410"/>
      <c r="AK24" s="35">
        <v>3</v>
      </c>
      <c r="AL24" s="36" t="s">
        <v>448</v>
      </c>
      <c r="AM24" s="35" t="s">
        <v>74</v>
      </c>
      <c r="AN24" s="37" t="s">
        <v>106</v>
      </c>
      <c r="AO24" s="37" t="s">
        <v>351</v>
      </c>
      <c r="AP24" s="38" t="str">
        <f t="shared" si="5"/>
        <v>30%</v>
      </c>
      <c r="AQ24" s="37" t="s">
        <v>449</v>
      </c>
      <c r="AR24" s="37" t="s">
        <v>374</v>
      </c>
      <c r="AS24" s="37" t="s">
        <v>354</v>
      </c>
      <c r="AT24" s="39">
        <f>IFERROR(IF(AND(AM23="Probabilidad",AM24="Probabilidad"),(AV23-(+AV23*AP24)),IF(AND(AM23="Impacto",AM24="Probabilidad"),(AV22-(+AV22*AP24)),IF(AM24="Impacto",AV23,""))),"")</f>
        <v>0.1008</v>
      </c>
      <c r="AU24" s="40" t="str">
        <f t="shared" si="1"/>
        <v>Muy Baja</v>
      </c>
      <c r="AV24" s="100">
        <f t="shared" si="2"/>
        <v>0.1008</v>
      </c>
      <c r="AW24" s="40" t="str">
        <f t="shared" si="3"/>
        <v>Catastrófico</v>
      </c>
      <c r="AX24" s="100">
        <f>IFERROR(IF(AND(AM23="Impacto",AM24="Impacto"),(AX23-(+AX23*AP24)),IF(AND(AM23="Probabilidad",AM24="Impacto"),(AX22-(+AX22*AP24)),IF(AM24="Probabilidad",AX23,""))),"")</f>
        <v>1</v>
      </c>
      <c r="AY24" s="41" t="str">
        <f t="shared" si="4"/>
        <v>Extremo</v>
      </c>
      <c r="AZ24" s="102" t="s">
        <v>355</v>
      </c>
      <c r="BA24" s="42"/>
      <c r="BB24" s="43" t="s">
        <v>450</v>
      </c>
      <c r="BC24" s="43" t="s">
        <v>451</v>
      </c>
      <c r="BD24" s="48" t="s">
        <v>292</v>
      </c>
      <c r="BE24" s="48" t="s">
        <v>442</v>
      </c>
      <c r="BF24" s="49">
        <v>44926</v>
      </c>
      <c r="BG24" s="49">
        <v>44742</v>
      </c>
      <c r="BH24" s="43" t="s">
        <v>443</v>
      </c>
      <c r="BI24" s="35"/>
    </row>
    <row r="25" spans="1:61" ht="152.25" customHeight="1">
      <c r="A25" s="416">
        <v>8</v>
      </c>
      <c r="B25" s="412" t="s">
        <v>452</v>
      </c>
      <c r="C25" s="418" t="s">
        <v>453</v>
      </c>
      <c r="D25" s="418" t="s">
        <v>454</v>
      </c>
      <c r="E25" s="412" t="s">
        <v>369</v>
      </c>
      <c r="F25" s="412" t="s">
        <v>455</v>
      </c>
      <c r="G25" s="43" t="s">
        <v>456</v>
      </c>
      <c r="H25" s="412" t="s">
        <v>457</v>
      </c>
      <c r="I25" s="412" t="s">
        <v>347</v>
      </c>
      <c r="J25" s="416">
        <v>1000</v>
      </c>
      <c r="K25" s="413" t="str">
        <f>IF(J25&lt;=0,"",IF(J25&lt;=2,"Muy Baja",IF(J25&lt;=24,"Baja",IF(J25&lt;=500,"Media",IF(J25&lt;=5000,"Alta","Muy Alta")))))</f>
        <v>Alta</v>
      </c>
      <c r="L25" s="409">
        <f>IF(K25="","",IF(K25="Muy Baja",0.2,IF(K25="Baja",0.4,IF(K25="Media",0.6,IF(K25="Alta",0.8,IF(K25="Muy Alta",1,))))))</f>
        <v>0.8</v>
      </c>
      <c r="M25" s="409" t="s">
        <v>349</v>
      </c>
      <c r="N25" s="409" t="s">
        <v>349</v>
      </c>
      <c r="O25" s="409" t="s">
        <v>349</v>
      </c>
      <c r="P25" s="409" t="s">
        <v>349</v>
      </c>
      <c r="Q25" s="409" t="s">
        <v>349</v>
      </c>
      <c r="R25" s="409" t="s">
        <v>349</v>
      </c>
      <c r="S25" s="409" t="s">
        <v>348</v>
      </c>
      <c r="T25" s="409" t="s">
        <v>349</v>
      </c>
      <c r="U25" s="409" t="s">
        <v>349</v>
      </c>
      <c r="V25" s="409" t="s">
        <v>349</v>
      </c>
      <c r="W25" s="409" t="s">
        <v>348</v>
      </c>
      <c r="X25" s="409" t="s">
        <v>348</v>
      </c>
      <c r="Y25" s="409" t="s">
        <v>348</v>
      </c>
      <c r="Z25" s="409" t="s">
        <v>349</v>
      </c>
      <c r="AA25" s="409" t="s">
        <v>348</v>
      </c>
      <c r="AB25" s="409" t="s">
        <v>349</v>
      </c>
      <c r="AC25" s="409" t="s">
        <v>349</v>
      </c>
      <c r="AD25" s="409" t="s">
        <v>349</v>
      </c>
      <c r="AE25" s="409" t="s">
        <v>349</v>
      </c>
      <c r="AF25" s="420">
        <f>IF(AB25="Si","19",COUNTIF(M25:AE25,"si"))</f>
        <v>5</v>
      </c>
      <c r="AG25" s="96">
        <f t="shared" si="0"/>
        <v>5</v>
      </c>
      <c r="AH25" s="413" t="str">
        <f>IF(AG25=5,"Moderado",IF(AG25=10,"Mayor",IF(AG25=20,"Catastrófico",0)))</f>
        <v>Moderado</v>
      </c>
      <c r="AI25" s="409">
        <f>IF(AH25="","",IF(AH25="Leve",0.2,IF(AH25="Menor",0.4,IF(AH25="Moderado",0.6,IF(AH25="Mayor",0.8,IF(AH25="Catastrófico",1,))))))</f>
        <v>0.6</v>
      </c>
      <c r="AJ25" s="415"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Alto</v>
      </c>
      <c r="AK25" s="35">
        <v>1</v>
      </c>
      <c r="AL25" s="36" t="s">
        <v>458</v>
      </c>
      <c r="AM25" s="35" t="s">
        <v>74</v>
      </c>
      <c r="AN25" s="37" t="s">
        <v>85</v>
      </c>
      <c r="AO25" s="37" t="s">
        <v>351</v>
      </c>
      <c r="AP25" s="38" t="str">
        <f t="shared" si="5"/>
        <v>40%</v>
      </c>
      <c r="AQ25" s="37" t="s">
        <v>352</v>
      </c>
      <c r="AR25" s="37" t="s">
        <v>374</v>
      </c>
      <c r="AS25" s="37" t="s">
        <v>354</v>
      </c>
      <c r="AT25" s="39">
        <f>IFERROR(IF(AM25="Probabilidad",(L25-(+L25*AP25)),IF(AM25="Impacto",L25,"")),"")</f>
        <v>0.48</v>
      </c>
      <c r="AU25" s="40" t="str">
        <f t="shared" si="1"/>
        <v>Media</v>
      </c>
      <c r="AV25" s="100">
        <f t="shared" si="2"/>
        <v>0.48</v>
      </c>
      <c r="AW25" s="40" t="str">
        <f t="shared" si="3"/>
        <v>Moderado</v>
      </c>
      <c r="AX25" s="100">
        <f>IFERROR(IF(AM25="Impacto",(AI25-(+AI25*AP25)),IF(AM25="Probabilidad",AI25,"")),"")</f>
        <v>0.6</v>
      </c>
      <c r="AY25" s="41" t="str">
        <f t="shared" si="4"/>
        <v>Moderado</v>
      </c>
      <c r="AZ25" s="102" t="s">
        <v>355</v>
      </c>
      <c r="BA25" s="42" t="s">
        <v>459</v>
      </c>
      <c r="BB25" s="43" t="s">
        <v>460</v>
      </c>
      <c r="BC25" s="43" t="s">
        <v>461</v>
      </c>
      <c r="BD25" s="43" t="s">
        <v>462</v>
      </c>
      <c r="BE25" s="43" t="s">
        <v>460</v>
      </c>
      <c r="BF25" s="50">
        <v>44593</v>
      </c>
      <c r="BG25" s="50">
        <v>44926</v>
      </c>
      <c r="BH25" s="43">
        <v>3836</v>
      </c>
      <c r="BI25" s="35"/>
    </row>
    <row r="26" spans="1:61" ht="136">
      <c r="A26" s="410"/>
      <c r="B26" s="410"/>
      <c r="C26" s="410"/>
      <c r="D26" s="410"/>
      <c r="E26" s="410"/>
      <c r="F26" s="410"/>
      <c r="G26" s="412" t="s">
        <v>463</v>
      </c>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9">
        <f t="shared" si="0"/>
        <v>5</v>
      </c>
      <c r="AH26" s="410"/>
      <c r="AI26" s="410"/>
      <c r="AJ26" s="410"/>
      <c r="AK26" s="416">
        <v>2</v>
      </c>
      <c r="AL26" s="426" t="s">
        <v>464</v>
      </c>
      <c r="AM26" s="416" t="s">
        <v>74</v>
      </c>
      <c r="AN26" s="424" t="s">
        <v>85</v>
      </c>
      <c r="AO26" s="424" t="s">
        <v>351</v>
      </c>
      <c r="AP26" s="422" t="str">
        <f t="shared" si="5"/>
        <v>40%</v>
      </c>
      <c r="AQ26" s="424" t="s">
        <v>352</v>
      </c>
      <c r="AR26" s="424" t="s">
        <v>374</v>
      </c>
      <c r="AS26" s="424" t="s">
        <v>354</v>
      </c>
      <c r="AT26" s="425">
        <f>IFERROR(IF(AND(AM25="Probabilidad",AM26="Probabilidad"),(AV25-(+AV25*AP26)),IF(AM26="Probabilidad",(L25-(+L25*AP26)),IF(AM26="Impacto",AV25,""))),"")</f>
        <v>0.28799999999999998</v>
      </c>
      <c r="AU26" s="421" t="str">
        <f t="shared" si="1"/>
        <v>Baja</v>
      </c>
      <c r="AV26" s="422">
        <f t="shared" si="2"/>
        <v>0.28799999999999998</v>
      </c>
      <c r="AW26" s="421" t="str">
        <f t="shared" si="3"/>
        <v>Moderado</v>
      </c>
      <c r="AX26" s="422">
        <f>IFERROR(IF(AND(AM25="Impacto",AM26="Impacto"),(AX25-(+AX25*AP26)),IF(AM26="Impacto",(AI25-(+AI25*AP26)),IF(AM26="Probabilidad",AX25,""))),"")</f>
        <v>0.6</v>
      </c>
      <c r="AY26" s="423" t="str">
        <f t="shared" si="4"/>
        <v>Moderado</v>
      </c>
      <c r="AZ26" s="424" t="s">
        <v>355</v>
      </c>
      <c r="BA26" s="42" t="s">
        <v>465</v>
      </c>
      <c r="BB26" s="43" t="s">
        <v>466</v>
      </c>
      <c r="BC26" s="43" t="s">
        <v>461</v>
      </c>
      <c r="BD26" s="43" t="s">
        <v>467</v>
      </c>
      <c r="BE26" s="43" t="s">
        <v>466</v>
      </c>
      <c r="BF26" s="50">
        <v>44593</v>
      </c>
      <c r="BG26" s="50">
        <v>44562</v>
      </c>
      <c r="BH26" s="43">
        <v>3836</v>
      </c>
      <c r="BI26" s="35"/>
    </row>
    <row r="27" spans="1:61" ht="6.75" customHeight="1">
      <c r="A27" s="410"/>
      <c r="B27" s="410"/>
      <c r="C27" s="411"/>
      <c r="D27" s="411"/>
      <c r="E27" s="410"/>
      <c r="F27" s="411"/>
      <c r="G27" s="411"/>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1"/>
      <c r="AH27" s="410"/>
      <c r="AI27" s="410"/>
      <c r="AJ27" s="410"/>
      <c r="AK27" s="411"/>
      <c r="AL27" s="411"/>
      <c r="AM27" s="411"/>
      <c r="AN27" s="411"/>
      <c r="AO27" s="411"/>
      <c r="AP27" s="411"/>
      <c r="AQ27" s="411"/>
      <c r="AR27" s="411"/>
      <c r="AS27" s="411"/>
      <c r="AT27" s="411"/>
      <c r="AU27" s="411"/>
      <c r="AV27" s="411"/>
      <c r="AW27" s="411"/>
      <c r="AX27" s="411"/>
      <c r="AY27" s="411"/>
      <c r="AZ27" s="411"/>
      <c r="BA27" s="42"/>
      <c r="BB27" s="43" t="s">
        <v>468</v>
      </c>
      <c r="BC27" s="43" t="s">
        <v>461</v>
      </c>
      <c r="BD27" s="43" t="s">
        <v>469</v>
      </c>
      <c r="BE27" s="43" t="s">
        <v>468</v>
      </c>
      <c r="BF27" s="50">
        <v>44746</v>
      </c>
      <c r="BG27" s="50">
        <v>44563</v>
      </c>
      <c r="BH27" s="43">
        <v>3836</v>
      </c>
      <c r="BI27" s="35"/>
    </row>
    <row r="28" spans="1:61" ht="189" customHeight="1">
      <c r="A28" s="416">
        <v>9</v>
      </c>
      <c r="B28" s="412" t="s">
        <v>470</v>
      </c>
      <c r="C28" s="412" t="s">
        <v>471</v>
      </c>
      <c r="D28" s="412" t="s">
        <v>472</v>
      </c>
      <c r="E28" s="412" t="s">
        <v>369</v>
      </c>
      <c r="F28" s="412" t="s">
        <v>473</v>
      </c>
      <c r="G28" s="43" t="s">
        <v>474</v>
      </c>
      <c r="H28" s="412" t="s">
        <v>475</v>
      </c>
      <c r="I28" s="412" t="s">
        <v>347</v>
      </c>
      <c r="J28" s="416">
        <v>50</v>
      </c>
      <c r="K28" s="413" t="str">
        <f>IF(J28&lt;=0,"",IF(J28&lt;=2,"Muy Baja",IF(J28&lt;=24,"Baja",IF(J28&lt;=500,"Media",IF(J28&lt;=5000,"Alta","Muy Alta")))))</f>
        <v>Media</v>
      </c>
      <c r="L28" s="409">
        <f>IF(K28="","",IF(K28="Muy Baja",0.2,IF(K28="Baja",0.4,IF(K28="Media",0.6,IF(K28="Alta",0.8,IF(K28="Muy Alta",1,))))))</f>
        <v>0.6</v>
      </c>
      <c r="M28" s="409" t="s">
        <v>348</v>
      </c>
      <c r="N28" s="409" t="s">
        <v>349</v>
      </c>
      <c r="O28" s="409" t="s">
        <v>348</v>
      </c>
      <c r="P28" s="409" t="s">
        <v>348</v>
      </c>
      <c r="Q28" s="409" t="s">
        <v>349</v>
      </c>
      <c r="R28" s="409" t="s">
        <v>348</v>
      </c>
      <c r="S28" s="409" t="s">
        <v>349</v>
      </c>
      <c r="T28" s="409" t="s">
        <v>349</v>
      </c>
      <c r="U28" s="409" t="s">
        <v>348</v>
      </c>
      <c r="V28" s="409" t="s">
        <v>348</v>
      </c>
      <c r="W28" s="409" t="s">
        <v>348</v>
      </c>
      <c r="X28" s="409" t="s">
        <v>348</v>
      </c>
      <c r="Y28" s="409" t="s">
        <v>348</v>
      </c>
      <c r="Z28" s="409" t="s">
        <v>348</v>
      </c>
      <c r="AA28" s="409" t="s">
        <v>348</v>
      </c>
      <c r="AB28" s="409" t="s">
        <v>349</v>
      </c>
      <c r="AC28" s="409" t="s">
        <v>348</v>
      </c>
      <c r="AD28" s="409" t="s">
        <v>348</v>
      </c>
      <c r="AE28" s="409" t="s">
        <v>349</v>
      </c>
      <c r="AF28" s="420">
        <f>IF(AB28="Si","19",COUNTIF(M28:AE28,"si"))</f>
        <v>13</v>
      </c>
      <c r="AG28" s="96">
        <f t="shared" ref="AG28:AG32" si="12">VALUE(IF(AF28&lt;=5,5,IF(AND(AF28&gt;5,AF28&lt;=11),10,IF(AF28&gt;11,20,0))))</f>
        <v>20</v>
      </c>
      <c r="AH28" s="413" t="str">
        <f>IF(AG28=5,"Moderado",IF(AG28=10,"Mayor",IF(AG28=20,"Catastrófico",0)))</f>
        <v>Catastrófico</v>
      </c>
      <c r="AI28" s="409">
        <f>IF(AH28="","",IF(AH28="Leve",0.2,IF(AH28="Menor",0.4,IF(AH28="Moderado",0.6,IF(AH28="Mayor",0.8,IF(AH28="Catastrófico",1,))))))</f>
        <v>1</v>
      </c>
      <c r="AJ28" s="415"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Extremo</v>
      </c>
      <c r="AK28" s="35">
        <v>1</v>
      </c>
      <c r="AL28" s="36" t="s">
        <v>476</v>
      </c>
      <c r="AM28" s="35" t="s">
        <v>74</v>
      </c>
      <c r="AN28" s="37" t="s">
        <v>85</v>
      </c>
      <c r="AO28" s="37" t="s">
        <v>351</v>
      </c>
      <c r="AP28" s="38" t="str">
        <f t="shared" ref="AP28:AP50" si="13">IF(AND(AN28="Preventivo",AO28="Automático"),"50%",IF(AND(AN28="Preventivo",AO28="Manual"),"40%",IF(AND(AN28="Detectivo",AO28="Automático"),"40%",IF(AND(AN28="Detectivo",AO28="Manual"),"30%",IF(AND(AN28="Correctivo",AO28="Automático"),"35%",IF(AND(AN28="Correctivo",AO28="Manual"),"25%",""))))))</f>
        <v>40%</v>
      </c>
      <c r="AQ28" s="37" t="s">
        <v>352</v>
      </c>
      <c r="AR28" s="37" t="s">
        <v>374</v>
      </c>
      <c r="AS28" s="37" t="s">
        <v>354</v>
      </c>
      <c r="AT28" s="39">
        <v>0.3</v>
      </c>
      <c r="AU28" s="40" t="str">
        <f t="shared" ref="AU28:AU50" si="14">IFERROR(IF(AT28="","",IF(AT28&lt;=0.2,"Muy Baja",IF(AT28&lt;=0.4,"Baja",IF(AT28&lt;=0.6,"Media",IF(AT28&lt;=0.8,"Alta","Muy Alta"))))),"")</f>
        <v>Baja</v>
      </c>
      <c r="AV28" s="100">
        <f t="shared" ref="AV28:AV37" si="15">+AT28</f>
        <v>0.3</v>
      </c>
      <c r="AW28" s="40" t="str">
        <f t="shared" ref="AW28:AW50" si="16">IFERROR(IF(AX28="","",IF(AX28&lt;=0.2,"Leve",IF(AX28&lt;=0.4,"Menor",IF(AX28&lt;=0.6,"Moderado",IF(AX28&lt;=0.8,"Mayor","Catastrófico"))))),"")</f>
        <v>Moderado</v>
      </c>
      <c r="AX28" s="100">
        <v>0.6</v>
      </c>
      <c r="AY28" s="41" t="str">
        <f t="shared" ref="AY28:AY50" si="17">IFERROR(IF(OR(AND(AU28="Muy Baja",AW28="Leve"),AND(AU28="Muy Baja",AW28="Menor"),AND(AU28="Baja",AW28="Leve")),"Bajo",IF(OR(AND(AU28="Muy baja",AW28="Moderado"),AND(AU28="Baja",AW28="Menor"),AND(AU28="Baja",AW28="Moderado"),AND(AU28="Media",AW28="Leve"),AND(AU28="Media",AW28="Menor"),AND(AU28="Media",AW28="Moderado"),AND(AU28="Alta",AW28="Leve"),AND(AU28="Alta",AW28="Menor")),"Moderado",IF(OR(AND(AU28="Muy Baja",AW28="Mayor"),AND(AU28="Baja",AW28="Mayor"),AND(AU28="Media",AW28="Mayor"),AND(AU28="Alta",AW28="Moderado"),AND(AU28="Alta",AW28="Mayor"),AND(AU28="Muy Alta",AW28="Leve"),AND(AU28="Muy Alta",AW28="Menor"),AND(AU28="Muy Alta",AW28="Moderado"),AND(AU28="Muy Alta",AW28="Mayor")),"Alto",IF(OR(AND(AU28="Muy Baja",AW28="Catastrófico"),AND(AU28="Baja",AW28="Catastrófico"),AND(AU28="Media",AW28="Catastrófico"),AND(AU28="Alta",AW28="Catastrófico"),AND(AU28="Muy Alta",AW28="Catastrófico")),"Extremo","")))),"")</f>
        <v>Moderado</v>
      </c>
      <c r="AZ28" s="102" t="s">
        <v>355</v>
      </c>
      <c r="BA28" s="42"/>
      <c r="BB28" s="43" t="s">
        <v>477</v>
      </c>
      <c r="BC28" s="43" t="s">
        <v>478</v>
      </c>
      <c r="BD28" s="43" t="s">
        <v>479</v>
      </c>
      <c r="BE28" s="43" t="s">
        <v>477</v>
      </c>
      <c r="BF28" s="50" t="s">
        <v>480</v>
      </c>
      <c r="BG28" s="50" t="s">
        <v>259</v>
      </c>
      <c r="BH28" s="43">
        <v>3897</v>
      </c>
      <c r="BI28" s="35"/>
    </row>
    <row r="29" spans="1:61" ht="150" customHeight="1">
      <c r="A29" s="410"/>
      <c r="B29" s="410"/>
      <c r="C29" s="411"/>
      <c r="D29" s="411"/>
      <c r="E29" s="410"/>
      <c r="F29" s="411"/>
      <c r="G29" s="95" t="s">
        <v>481</v>
      </c>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96">
        <f t="shared" si="12"/>
        <v>5</v>
      </c>
      <c r="AH29" s="410"/>
      <c r="AI29" s="410"/>
      <c r="AJ29" s="410"/>
      <c r="AK29" s="35">
        <v>2</v>
      </c>
      <c r="AL29" s="36" t="s">
        <v>482</v>
      </c>
      <c r="AM29" s="35" t="s">
        <v>74</v>
      </c>
      <c r="AN29" s="37" t="s">
        <v>85</v>
      </c>
      <c r="AO29" s="37" t="s">
        <v>351</v>
      </c>
      <c r="AP29" s="38" t="str">
        <f t="shared" si="13"/>
        <v>40%</v>
      </c>
      <c r="AQ29" s="37" t="s">
        <v>352</v>
      </c>
      <c r="AR29" s="37" t="s">
        <v>374</v>
      </c>
      <c r="AS29" s="37" t="s">
        <v>354</v>
      </c>
      <c r="AT29" s="39">
        <v>0.21</v>
      </c>
      <c r="AU29" s="40" t="str">
        <f t="shared" si="14"/>
        <v>Baja</v>
      </c>
      <c r="AV29" s="100">
        <f t="shared" si="15"/>
        <v>0.21</v>
      </c>
      <c r="AW29" s="40" t="str">
        <f t="shared" si="16"/>
        <v>Moderado</v>
      </c>
      <c r="AX29" s="100">
        <v>0.6</v>
      </c>
      <c r="AY29" s="41" t="str">
        <f t="shared" si="17"/>
        <v>Moderado</v>
      </c>
      <c r="AZ29" s="102" t="s">
        <v>355</v>
      </c>
      <c r="BA29" s="42"/>
      <c r="BB29" s="43" t="s">
        <v>483</v>
      </c>
      <c r="BC29" s="43" t="s">
        <v>484</v>
      </c>
      <c r="BD29" s="43" t="s">
        <v>485</v>
      </c>
      <c r="BE29" s="43" t="s">
        <v>483</v>
      </c>
      <c r="BF29" s="50" t="s">
        <v>480</v>
      </c>
      <c r="BG29" s="50" t="s">
        <v>259</v>
      </c>
      <c r="BH29" s="43">
        <v>3897</v>
      </c>
      <c r="BI29" s="35"/>
    </row>
    <row r="30" spans="1:61" ht="185.25" customHeight="1">
      <c r="A30" s="416">
        <v>10</v>
      </c>
      <c r="B30" s="412" t="s">
        <v>470</v>
      </c>
      <c r="C30" s="412" t="s">
        <v>471</v>
      </c>
      <c r="D30" s="412" t="s">
        <v>472</v>
      </c>
      <c r="E30" s="412" t="s">
        <v>369</v>
      </c>
      <c r="F30" s="412" t="s">
        <v>486</v>
      </c>
      <c r="G30" s="43" t="s">
        <v>487</v>
      </c>
      <c r="H30" s="412" t="s">
        <v>488</v>
      </c>
      <c r="I30" s="412" t="s">
        <v>347</v>
      </c>
      <c r="J30" s="416">
        <v>20</v>
      </c>
      <c r="K30" s="413" t="str">
        <f>IF(J30&lt;=0,"",IF(J30&lt;=2,"Muy Baja",IF(J30&lt;=24,"Baja",IF(J30&lt;=500,"Media",IF(J30&lt;=5000,"Alta","Muy Alta")))))</f>
        <v>Baja</v>
      </c>
      <c r="L30" s="409">
        <f>IF(K30="","",IF(K30="Muy Baja",0.2,IF(K30="Baja",0.4,IF(K30="Media",0.6,IF(K30="Alta",0.8,IF(K30="Muy Alta",1,))))))</f>
        <v>0.4</v>
      </c>
      <c r="M30" s="409" t="s">
        <v>348</v>
      </c>
      <c r="N30" s="409" t="s">
        <v>348</v>
      </c>
      <c r="O30" s="409" t="s">
        <v>348</v>
      </c>
      <c r="P30" s="409" t="s">
        <v>348</v>
      </c>
      <c r="Q30" s="409" t="s">
        <v>348</v>
      </c>
      <c r="R30" s="409" t="s">
        <v>348</v>
      </c>
      <c r="S30" s="409" t="s">
        <v>349</v>
      </c>
      <c r="T30" s="409" t="s">
        <v>349</v>
      </c>
      <c r="U30" s="409" t="s">
        <v>348</v>
      </c>
      <c r="V30" s="409" t="s">
        <v>348</v>
      </c>
      <c r="W30" s="409" t="s">
        <v>348</v>
      </c>
      <c r="X30" s="409" t="s">
        <v>348</v>
      </c>
      <c r="Y30" s="409" t="s">
        <v>348</v>
      </c>
      <c r="Z30" s="409" t="s">
        <v>348</v>
      </c>
      <c r="AA30" s="409" t="s">
        <v>348</v>
      </c>
      <c r="AB30" s="409" t="s">
        <v>349</v>
      </c>
      <c r="AC30" s="409" t="s">
        <v>349</v>
      </c>
      <c r="AD30" s="409" t="s">
        <v>349</v>
      </c>
      <c r="AE30" s="409" t="s">
        <v>349</v>
      </c>
      <c r="AF30" s="420">
        <f>IF(AB30="Si","19",COUNTIF(M30:AE30,"si"))</f>
        <v>13</v>
      </c>
      <c r="AG30" s="96">
        <f t="shared" si="12"/>
        <v>20</v>
      </c>
      <c r="AH30" s="413" t="str">
        <f>IF(AG30=5,"Moderado",IF(AG30=10,"Mayor",IF(AG30=20,"Catastrófico",0)))</f>
        <v>Catastrófico</v>
      </c>
      <c r="AI30" s="409">
        <f>IF(AH30="","",IF(AH30="Leve",0.2,IF(AH30="Menor",0.4,IF(AH30="Moderado",0.6,IF(AH30="Mayor",0.8,IF(AH30="Catastrófico",1,))))))</f>
        <v>1</v>
      </c>
      <c r="AJ30" s="415" t="str">
        <f>IF(OR(AND(K30="Muy Baja",AH30="Leve"),AND(K30="Muy Baja",AH30="Menor"),AND(K30="Baja",AH30="Leve")),"Bajo",IF(OR(AND(K30="Muy baja",AH30="Moderado"),AND(K30="Baja",AH30="Menor"),AND(K30="Baja",AH30="Moderado"),AND(K30="Media",AH30="Leve"),AND(K30="Media",AH30="Menor"),AND(K30="Media",AH30="Moderado"),AND(K30="Alta",AH30="Leve"),AND(K30="Alta",AH30="Menor")),"Moderado",IF(OR(AND(K30="Muy Baja",AH30="Mayor"),AND(K30="Baja",AH30="Mayor"),AND(K30="Media",AH30="Mayor"),AND(K30="Alta",AH30="Moderado"),AND(K30="Alta",AH30="Mayor"),AND(K30="Muy Alta",AH30="Leve"),AND(K30="Muy Alta",AH30="Menor"),AND(K30="Muy Alta",AH30="Moderado"),AND(K30="Muy Alta",AH30="Mayor")),"Alto",IF(OR(AND(K30="Muy Baja",AH30="Catastrófico"),AND(K30="Baja",AH30="Catastrófico"),AND(K30="Media",AH30="Catastrófico"),AND(K30="Alta",AH30="Catastrófico"),AND(K30="Muy Alta",AH30="Catastrófico")),"Extremo",""))))</f>
        <v>Extremo</v>
      </c>
      <c r="AK30" s="35">
        <v>1</v>
      </c>
      <c r="AL30" s="36" t="s">
        <v>489</v>
      </c>
      <c r="AM30" s="35" t="s">
        <v>74</v>
      </c>
      <c r="AN30" s="37" t="s">
        <v>85</v>
      </c>
      <c r="AO30" s="37" t="s">
        <v>351</v>
      </c>
      <c r="AP30" s="38" t="str">
        <f t="shared" si="13"/>
        <v>40%</v>
      </c>
      <c r="AQ30" s="37" t="s">
        <v>352</v>
      </c>
      <c r="AR30" s="37" t="s">
        <v>374</v>
      </c>
      <c r="AS30" s="37" t="s">
        <v>354</v>
      </c>
      <c r="AT30" s="39">
        <v>0.12</v>
      </c>
      <c r="AU30" s="40" t="str">
        <f t="shared" si="14"/>
        <v>Muy Baja</v>
      </c>
      <c r="AV30" s="100">
        <f t="shared" si="15"/>
        <v>0.12</v>
      </c>
      <c r="AW30" s="40" t="str">
        <f t="shared" si="16"/>
        <v>Moderado</v>
      </c>
      <c r="AX30" s="100">
        <v>0.6</v>
      </c>
      <c r="AY30" s="41" t="str">
        <f t="shared" si="17"/>
        <v>Moderado</v>
      </c>
      <c r="AZ30" s="102" t="s">
        <v>355</v>
      </c>
      <c r="BA30" s="42"/>
      <c r="BB30" s="43" t="s">
        <v>490</v>
      </c>
      <c r="BC30" s="43" t="s">
        <v>484</v>
      </c>
      <c r="BD30" s="43" t="s">
        <v>485</v>
      </c>
      <c r="BE30" s="43" t="s">
        <v>483</v>
      </c>
      <c r="BF30" s="50" t="s">
        <v>480</v>
      </c>
      <c r="BG30" s="50" t="s">
        <v>259</v>
      </c>
      <c r="BH30" s="43">
        <v>3898</v>
      </c>
      <c r="BI30" s="35"/>
    </row>
    <row r="31" spans="1:61" ht="154.5" customHeight="1">
      <c r="A31" s="410"/>
      <c r="B31" s="410"/>
      <c r="C31" s="410"/>
      <c r="D31" s="410"/>
      <c r="E31" s="410"/>
      <c r="F31" s="411"/>
      <c r="G31" s="95" t="s">
        <v>491</v>
      </c>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96">
        <f t="shared" si="12"/>
        <v>5</v>
      </c>
      <c r="AH31" s="410"/>
      <c r="AI31" s="410"/>
      <c r="AJ31" s="410"/>
      <c r="AK31" s="35">
        <v>2</v>
      </c>
      <c r="AL31" s="36" t="s">
        <v>492</v>
      </c>
      <c r="AM31" s="35" t="s">
        <v>74</v>
      </c>
      <c r="AN31" s="37" t="s">
        <v>85</v>
      </c>
      <c r="AO31" s="37" t="s">
        <v>351</v>
      </c>
      <c r="AP31" s="38" t="str">
        <f t="shared" si="13"/>
        <v>40%</v>
      </c>
      <c r="AQ31" s="37" t="s">
        <v>352</v>
      </c>
      <c r="AR31" s="37" t="s">
        <v>374</v>
      </c>
      <c r="AS31" s="37" t="s">
        <v>354</v>
      </c>
      <c r="AT31" s="39">
        <f>IFERROR(IF(AND(AM30="Probabilidad",AM31="Probabilidad"),(AV30-(+AV30*AP31)),IF(AM31="Probabilidad",(L30-(+L30*AP31)),IF(AM31="Impacto",AV30,""))),"")</f>
        <v>7.1999999999999995E-2</v>
      </c>
      <c r="AU31" s="40" t="str">
        <f t="shared" si="14"/>
        <v>Muy Baja</v>
      </c>
      <c r="AV31" s="100">
        <f t="shared" si="15"/>
        <v>7.1999999999999995E-2</v>
      </c>
      <c r="AW31" s="40" t="str">
        <f t="shared" si="16"/>
        <v>Moderado</v>
      </c>
      <c r="AX31" s="100">
        <v>0.6</v>
      </c>
      <c r="AY31" s="41" t="str">
        <f t="shared" si="17"/>
        <v>Moderado</v>
      </c>
      <c r="AZ31" s="102" t="s">
        <v>355</v>
      </c>
      <c r="BA31" s="42"/>
      <c r="BB31" s="43" t="s">
        <v>493</v>
      </c>
      <c r="BC31" s="43" t="s">
        <v>494</v>
      </c>
      <c r="BD31" s="43" t="s">
        <v>485</v>
      </c>
      <c r="BE31" s="43" t="s">
        <v>483</v>
      </c>
      <c r="BF31" s="50" t="s">
        <v>480</v>
      </c>
      <c r="BG31" s="50" t="s">
        <v>259</v>
      </c>
      <c r="BH31" s="43">
        <v>3898</v>
      </c>
      <c r="BI31" s="35"/>
    </row>
    <row r="32" spans="1:61" ht="166.5" customHeight="1">
      <c r="A32" s="416">
        <v>11</v>
      </c>
      <c r="B32" s="412" t="s">
        <v>495</v>
      </c>
      <c r="C32" s="412" t="s">
        <v>496</v>
      </c>
      <c r="D32" s="412" t="s">
        <v>497</v>
      </c>
      <c r="E32" s="412" t="s">
        <v>343</v>
      </c>
      <c r="F32" s="412" t="s">
        <v>498</v>
      </c>
      <c r="G32" s="412" t="s">
        <v>499</v>
      </c>
      <c r="H32" s="412" t="s">
        <v>500</v>
      </c>
      <c r="I32" s="412" t="s">
        <v>385</v>
      </c>
      <c r="J32" s="416">
        <v>3758</v>
      </c>
      <c r="K32" s="413" t="str">
        <f>IF(J32&lt;=0,"",IF(J32&lt;=2,"Muy Baja",IF(J32&lt;=24,"Baja",IF(J32&lt;=500,"Media",IF(J32&lt;=5000,"Alta","Muy Alta")))))</f>
        <v>Alta</v>
      </c>
      <c r="L32" s="409">
        <f>IF(K32="","",IF(K32="Muy Baja",0.2,IF(K32="Baja",0.4,IF(K32="Media",0.6,IF(K32="Alta",0.8,IF(K32="Muy Alta",1,))))))</f>
        <v>0.8</v>
      </c>
      <c r="M32" s="409" t="s">
        <v>348</v>
      </c>
      <c r="N32" s="409" t="s">
        <v>349</v>
      </c>
      <c r="O32" s="409" t="s">
        <v>349</v>
      </c>
      <c r="P32" s="409" t="s">
        <v>349</v>
      </c>
      <c r="Q32" s="409" t="s">
        <v>349</v>
      </c>
      <c r="R32" s="409" t="s">
        <v>348</v>
      </c>
      <c r="S32" s="409" t="s">
        <v>348</v>
      </c>
      <c r="T32" s="409" t="s">
        <v>348</v>
      </c>
      <c r="U32" s="409" t="s">
        <v>349</v>
      </c>
      <c r="V32" s="409" t="s">
        <v>349</v>
      </c>
      <c r="W32" s="409" t="s">
        <v>348</v>
      </c>
      <c r="X32" s="409" t="s">
        <v>349</v>
      </c>
      <c r="Y32" s="409" t="s">
        <v>349</v>
      </c>
      <c r="Z32" s="409" t="s">
        <v>349</v>
      </c>
      <c r="AA32" s="409" t="s">
        <v>349</v>
      </c>
      <c r="AB32" s="409" t="s">
        <v>349</v>
      </c>
      <c r="AC32" s="409" t="s">
        <v>349</v>
      </c>
      <c r="AD32" s="409" t="s">
        <v>349</v>
      </c>
      <c r="AE32" s="409" t="s">
        <v>349</v>
      </c>
      <c r="AF32" s="417">
        <v>5</v>
      </c>
      <c r="AG32" s="419">
        <f t="shared" si="12"/>
        <v>5</v>
      </c>
      <c r="AH32" s="413" t="str">
        <f>IF(AG32=5,"Moderado",IF(AG32=10,"Mayor",IF(AG32=20,"Catastrófico",0)))</f>
        <v>Moderado</v>
      </c>
      <c r="AI32" s="409">
        <f>IF(AH32="","",IF(AH32="Leve",0.2,IF(AH32="Menor",0.4,IF(AH32="Moderado",0.6,IF(AH32="Mayor",0.8,IF(AH32="Catastrófico",1,))))))</f>
        <v>0.6</v>
      </c>
      <c r="AJ32" s="415" t="str">
        <f>IF(OR(AND(K32="Muy Baja",AH32="Leve"),AND(K32="Muy Baja",AH32="Menor"),AND(K32="Baja",AH32="Leve")),"Bajo",IF(OR(AND(K32="Muy baja",AH32="Moderado"),AND(K32="Baja",AH32="Menor"),AND(K32="Baja",AH32="Moderado"),AND(K32="Media",AH32="Leve"),AND(K32="Media",AH32="Menor"),AND(K32="Media",AH32="Moderado"),AND(K32="Alta",AH32="Leve"),AND(K32="Alta",AH32="Menor")),"Moderado",IF(OR(AND(K32="Muy Baja",AH32="Mayor"),AND(K32="Baja",AH32="Mayor"),AND(K32="Media",AH32="Mayor"),AND(K32="Alta",AH32="Moderado"),AND(K32="Alta",AH32="Mayor"),AND(K32="Muy Alta",AH32="Leve"),AND(K32="Muy Alta",AH32="Menor"),AND(K32="Muy Alta",AH32="Moderado"),AND(K32="Muy Alta",AH32="Mayor")),"Alto",IF(OR(AND(K32="Muy Baja",AH32="Catastrófico"),AND(K32="Baja",AH32="Catastrófico"),AND(K32="Media",AH32="Catastrófico"),AND(K32="Alta",AH32="Catastrófico"),AND(K32="Muy Alta",AH32="Catastrófico")),"Extremo",""))))</f>
        <v>Alto</v>
      </c>
      <c r="AK32" s="35">
        <v>1</v>
      </c>
      <c r="AL32" s="51" t="s">
        <v>501</v>
      </c>
      <c r="AM32" s="35" t="s">
        <v>74</v>
      </c>
      <c r="AN32" s="37" t="s">
        <v>85</v>
      </c>
      <c r="AO32" s="37" t="s">
        <v>351</v>
      </c>
      <c r="AP32" s="38" t="str">
        <f t="shared" si="13"/>
        <v>40%</v>
      </c>
      <c r="AQ32" s="37" t="s">
        <v>352</v>
      </c>
      <c r="AR32" s="37" t="s">
        <v>374</v>
      </c>
      <c r="AS32" s="37" t="s">
        <v>354</v>
      </c>
      <c r="AT32" s="39">
        <v>0.48</v>
      </c>
      <c r="AU32" s="40" t="str">
        <f t="shared" si="14"/>
        <v>Media</v>
      </c>
      <c r="AV32" s="100">
        <f t="shared" si="15"/>
        <v>0.48</v>
      </c>
      <c r="AW32" s="40" t="str">
        <f t="shared" si="16"/>
        <v>Moderado</v>
      </c>
      <c r="AX32" s="100">
        <f>IFERROR(IF(AM32="Impacto",(AI32-(+AI32*AP32)),IF(AM32="Probabilidad",AI32,"")),"")</f>
        <v>0.6</v>
      </c>
      <c r="AY32" s="41" t="str">
        <f t="shared" si="17"/>
        <v>Moderado</v>
      </c>
      <c r="AZ32" s="102" t="s">
        <v>355</v>
      </c>
      <c r="BA32" s="42"/>
      <c r="BB32" s="43" t="s">
        <v>502</v>
      </c>
      <c r="BC32" s="43" t="s">
        <v>503</v>
      </c>
      <c r="BD32" s="43" t="s">
        <v>504</v>
      </c>
      <c r="BE32" s="43" t="s">
        <v>505</v>
      </c>
      <c r="BF32" s="50">
        <v>44895</v>
      </c>
      <c r="BG32" s="50">
        <v>44895</v>
      </c>
      <c r="BH32" s="43"/>
      <c r="BI32" s="35"/>
    </row>
    <row r="33" spans="1:61" ht="141" customHeight="1">
      <c r="A33" s="410"/>
      <c r="B33" s="410"/>
      <c r="C33" s="410"/>
      <c r="D33" s="410"/>
      <c r="E33" s="410"/>
      <c r="F33" s="411"/>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35">
        <v>2</v>
      </c>
      <c r="AL33" s="51" t="s">
        <v>506</v>
      </c>
      <c r="AM33" s="35" t="s">
        <v>74</v>
      </c>
      <c r="AN33" s="37" t="s">
        <v>85</v>
      </c>
      <c r="AO33" s="37" t="s">
        <v>351</v>
      </c>
      <c r="AP33" s="38" t="str">
        <f t="shared" si="13"/>
        <v>40%</v>
      </c>
      <c r="AQ33" s="37" t="s">
        <v>352</v>
      </c>
      <c r="AR33" s="37" t="s">
        <v>374</v>
      </c>
      <c r="AS33" s="37" t="s">
        <v>354</v>
      </c>
      <c r="AT33" s="39">
        <f t="shared" ref="AT33:AT36" si="18">IFERROR(IF(AND(AM32="Probabilidad",AM33="Probabilidad"),(AV32-(+AV32*AP33)),IF(AM33="Probabilidad",(L32-(+L32*AP33)),IF(AM33="Impacto",AV32,""))),"")</f>
        <v>0.28799999999999998</v>
      </c>
      <c r="AU33" s="40" t="str">
        <f t="shared" si="14"/>
        <v>Baja</v>
      </c>
      <c r="AV33" s="100">
        <f t="shared" si="15"/>
        <v>0.28799999999999998</v>
      </c>
      <c r="AW33" s="40" t="str">
        <f t="shared" si="16"/>
        <v>Moderado</v>
      </c>
      <c r="AX33" s="100">
        <v>0.6</v>
      </c>
      <c r="AY33" s="41" t="str">
        <f t="shared" si="17"/>
        <v>Moderado</v>
      </c>
      <c r="AZ33" s="102" t="s">
        <v>355</v>
      </c>
      <c r="BA33" s="42"/>
      <c r="BB33" s="43" t="s">
        <v>502</v>
      </c>
      <c r="BC33" s="43" t="s">
        <v>503</v>
      </c>
      <c r="BD33" s="43" t="s">
        <v>504</v>
      </c>
      <c r="BE33" s="43" t="s">
        <v>505</v>
      </c>
      <c r="BF33" s="50">
        <v>44742</v>
      </c>
      <c r="BG33" s="50">
        <v>44742</v>
      </c>
      <c r="BH33" s="412">
        <v>3902</v>
      </c>
      <c r="BI33" s="35"/>
    </row>
    <row r="34" spans="1:61" ht="152.25" customHeight="1">
      <c r="A34" s="410"/>
      <c r="B34" s="410"/>
      <c r="C34" s="410"/>
      <c r="D34" s="410"/>
      <c r="E34" s="410"/>
      <c r="F34" s="418" t="s">
        <v>507</v>
      </c>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35">
        <v>3</v>
      </c>
      <c r="AL34" s="51" t="s">
        <v>508</v>
      </c>
      <c r="AM34" s="35" t="s">
        <v>74</v>
      </c>
      <c r="AN34" s="37" t="s">
        <v>85</v>
      </c>
      <c r="AO34" s="37" t="s">
        <v>351</v>
      </c>
      <c r="AP34" s="38" t="str">
        <f t="shared" si="13"/>
        <v>40%</v>
      </c>
      <c r="AQ34" s="37" t="s">
        <v>352</v>
      </c>
      <c r="AR34" s="37" t="s">
        <v>374</v>
      </c>
      <c r="AS34" s="37" t="s">
        <v>354</v>
      </c>
      <c r="AT34" s="39">
        <f t="shared" si="18"/>
        <v>0.17279999999999998</v>
      </c>
      <c r="AU34" s="40" t="str">
        <f t="shared" si="14"/>
        <v>Muy Baja</v>
      </c>
      <c r="AV34" s="100">
        <f t="shared" si="15"/>
        <v>0.17279999999999998</v>
      </c>
      <c r="AW34" s="40" t="str">
        <f t="shared" si="16"/>
        <v>Moderado</v>
      </c>
      <c r="AX34" s="100">
        <v>0.6</v>
      </c>
      <c r="AY34" s="41" t="str">
        <f t="shared" si="17"/>
        <v>Moderado</v>
      </c>
      <c r="AZ34" s="102" t="s">
        <v>355</v>
      </c>
      <c r="BA34" s="42"/>
      <c r="BB34" s="43" t="s">
        <v>502</v>
      </c>
      <c r="BC34" s="43" t="s">
        <v>503</v>
      </c>
      <c r="BD34" s="43" t="s">
        <v>504</v>
      </c>
      <c r="BE34" s="43" t="s">
        <v>505</v>
      </c>
      <c r="BF34" s="50">
        <v>44895</v>
      </c>
      <c r="BG34" s="50">
        <v>44895</v>
      </c>
      <c r="BH34" s="410"/>
      <c r="BI34" s="35"/>
    </row>
    <row r="35" spans="1:61" ht="169.5" customHeight="1">
      <c r="A35" s="410"/>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35">
        <v>4</v>
      </c>
      <c r="AL35" s="51" t="s">
        <v>509</v>
      </c>
      <c r="AM35" s="35" t="s">
        <v>74</v>
      </c>
      <c r="AN35" s="37" t="s">
        <v>85</v>
      </c>
      <c r="AO35" s="37" t="s">
        <v>351</v>
      </c>
      <c r="AP35" s="38" t="str">
        <f t="shared" si="13"/>
        <v>40%</v>
      </c>
      <c r="AQ35" s="37" t="s">
        <v>352</v>
      </c>
      <c r="AR35" s="37" t="s">
        <v>374</v>
      </c>
      <c r="AS35" s="37" t="s">
        <v>354</v>
      </c>
      <c r="AT35" s="39">
        <f t="shared" si="18"/>
        <v>0.10367999999999998</v>
      </c>
      <c r="AU35" s="40" t="str">
        <f t="shared" si="14"/>
        <v>Muy Baja</v>
      </c>
      <c r="AV35" s="100">
        <f t="shared" si="15"/>
        <v>0.10367999999999998</v>
      </c>
      <c r="AW35" s="40" t="str">
        <f t="shared" si="16"/>
        <v>Moderado</v>
      </c>
      <c r="AX35" s="100">
        <v>0.6</v>
      </c>
      <c r="AY35" s="41" t="str">
        <f t="shared" si="17"/>
        <v>Moderado</v>
      </c>
      <c r="AZ35" s="102" t="s">
        <v>355</v>
      </c>
      <c r="BA35" s="42"/>
      <c r="BB35" s="43" t="s">
        <v>502</v>
      </c>
      <c r="BC35" s="43" t="s">
        <v>503</v>
      </c>
      <c r="BD35" s="43" t="s">
        <v>504</v>
      </c>
      <c r="BE35" s="43" t="s">
        <v>505</v>
      </c>
      <c r="BF35" s="50">
        <v>44895</v>
      </c>
      <c r="BG35" s="50">
        <v>44895</v>
      </c>
      <c r="BH35" s="410"/>
      <c r="BI35" s="35"/>
    </row>
    <row r="36" spans="1:61" ht="183.75" customHeight="1">
      <c r="A36" s="410"/>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0"/>
      <c r="AJ36" s="410"/>
      <c r="AK36" s="35">
        <v>5</v>
      </c>
      <c r="AL36" s="51" t="s">
        <v>510</v>
      </c>
      <c r="AM36" s="35" t="s">
        <v>74</v>
      </c>
      <c r="AN36" s="37" t="s">
        <v>85</v>
      </c>
      <c r="AO36" s="37" t="s">
        <v>351</v>
      </c>
      <c r="AP36" s="38" t="str">
        <f t="shared" si="13"/>
        <v>40%</v>
      </c>
      <c r="AQ36" s="37" t="s">
        <v>352</v>
      </c>
      <c r="AR36" s="37" t="s">
        <v>374</v>
      </c>
      <c r="AS36" s="37" t="s">
        <v>354</v>
      </c>
      <c r="AT36" s="39">
        <f t="shared" si="18"/>
        <v>6.2207999999999986E-2</v>
      </c>
      <c r="AU36" s="40" t="str">
        <f t="shared" si="14"/>
        <v>Muy Baja</v>
      </c>
      <c r="AV36" s="100">
        <f t="shared" si="15"/>
        <v>6.2207999999999986E-2</v>
      </c>
      <c r="AW36" s="40" t="str">
        <f t="shared" si="16"/>
        <v>Moderado</v>
      </c>
      <c r="AX36" s="100">
        <v>0.6</v>
      </c>
      <c r="AY36" s="41" t="str">
        <f t="shared" si="17"/>
        <v>Moderado</v>
      </c>
      <c r="AZ36" s="102" t="s">
        <v>355</v>
      </c>
      <c r="BA36" s="42"/>
      <c r="BB36" s="43" t="s">
        <v>511</v>
      </c>
      <c r="BC36" s="43" t="s">
        <v>512</v>
      </c>
      <c r="BD36" s="43" t="s">
        <v>292</v>
      </c>
      <c r="BE36" s="43" t="s">
        <v>513</v>
      </c>
      <c r="BF36" s="50">
        <v>44926</v>
      </c>
      <c r="BG36" s="50">
        <v>44926</v>
      </c>
      <c r="BH36" s="411"/>
      <c r="BI36" s="35"/>
    </row>
    <row r="37" spans="1:61" ht="176.25" customHeight="1">
      <c r="A37" s="416">
        <v>12</v>
      </c>
      <c r="B37" s="412" t="s">
        <v>495</v>
      </c>
      <c r="C37" s="412" t="s">
        <v>496</v>
      </c>
      <c r="D37" s="412" t="s">
        <v>514</v>
      </c>
      <c r="E37" s="412" t="s">
        <v>343</v>
      </c>
      <c r="F37" s="412" t="s">
        <v>515</v>
      </c>
      <c r="G37" s="412" t="s">
        <v>516</v>
      </c>
      <c r="H37" s="412" t="s">
        <v>517</v>
      </c>
      <c r="I37" s="412" t="s">
        <v>385</v>
      </c>
      <c r="J37" s="416">
        <v>3758</v>
      </c>
      <c r="K37" s="413" t="str">
        <f>IF(J37&lt;=0,"",IF(J37&lt;=2,"Muy Baja",IF(J37&lt;=24,"Baja",IF(J37&lt;=500,"Media",IF(J37&lt;=5000,"Alta","Muy Alta")))))</f>
        <v>Alta</v>
      </c>
      <c r="L37" s="409">
        <f>IF(K37="","",IF(K37="Muy Baja",0.2,IF(K37="Baja",0.4,IF(K37="Media",0.6,IF(K37="Alta",0.8,IF(K37="Muy Alta",1,))))))</f>
        <v>0.8</v>
      </c>
      <c r="M37" s="409" t="s">
        <v>348</v>
      </c>
      <c r="N37" s="409" t="s">
        <v>348</v>
      </c>
      <c r="O37" s="409" t="s">
        <v>348</v>
      </c>
      <c r="P37" s="409" t="s">
        <v>349</v>
      </c>
      <c r="Q37" s="409" t="s">
        <v>349</v>
      </c>
      <c r="R37" s="409" t="s">
        <v>348</v>
      </c>
      <c r="S37" s="409" t="s">
        <v>348</v>
      </c>
      <c r="T37" s="409" t="s">
        <v>349</v>
      </c>
      <c r="U37" s="409" t="s">
        <v>349</v>
      </c>
      <c r="V37" s="409" t="s">
        <v>349</v>
      </c>
      <c r="W37" s="409" t="s">
        <v>348</v>
      </c>
      <c r="X37" s="409" t="s">
        <v>348</v>
      </c>
      <c r="Y37" s="409" t="s">
        <v>348</v>
      </c>
      <c r="Z37" s="409" t="s">
        <v>349</v>
      </c>
      <c r="AA37" s="409" t="s">
        <v>348</v>
      </c>
      <c r="AB37" s="409" t="s">
        <v>349</v>
      </c>
      <c r="AC37" s="409" t="s">
        <v>349</v>
      </c>
      <c r="AD37" s="409" t="s">
        <v>349</v>
      </c>
      <c r="AE37" s="409" t="s">
        <v>349</v>
      </c>
      <c r="AF37" s="417">
        <v>9</v>
      </c>
      <c r="AG37" s="96">
        <v>5</v>
      </c>
      <c r="AH37" s="413" t="str">
        <f>IF(AG37=5,"Moderado",IF(AG37=10,"Mayor",IF(AG37=20,"Catastrófico",0)))</f>
        <v>Moderado</v>
      </c>
      <c r="AI37" s="409">
        <f>IF(AH37="","",IF(AH37="Leve",0.2,IF(AH37="Menor",0.4,IF(AH37="Moderado",0.6,IF(AH37="Mayor",0.8,IF(AH37="Catastrófico",1,))))))</f>
        <v>0.6</v>
      </c>
      <c r="AJ37" s="415" t="str">
        <f>IF(OR(AND(K37="Muy Baja",AH37="Leve"),AND(K37="Muy Baja",AH37="Menor"),AND(K37="Baja",AH37="Leve")),"Bajo",IF(OR(AND(K37="Muy baja",AH37="Moderado"),AND(K37="Baja",AH37="Menor"),AND(K37="Baja",AH37="Moderado"),AND(K37="Media",AH37="Leve"),AND(K37="Media",AH37="Menor"),AND(K37="Media",AH37="Moderado"),AND(K37="Alta",AH37="Leve"),AND(K37="Alta",AH37="Menor")),"Moderado",IF(OR(AND(K37="Muy Baja",AH37="Mayor"),AND(K37="Baja",AH37="Mayor"),AND(K37="Media",AH37="Mayor"),AND(K37="Alta",AH37="Moderado"),AND(K37="Alta",AH37="Mayor"),AND(K37="Muy Alta",AH37="Leve"),AND(K37="Muy Alta",AH37="Menor"),AND(K37="Muy Alta",AH37="Moderado"),AND(K37="Muy Alta",AH37="Mayor")),"Alto",IF(OR(AND(K37="Muy Baja",AH37="Catastrófico"),AND(K37="Baja",AH37="Catastrófico"),AND(K37="Media",AH37="Catastrófico"),AND(K37="Alta",AH37="Catastrófico"),AND(K37="Muy Alta",AH37="Catastrófico")),"Extremo",""))))</f>
        <v>Alto</v>
      </c>
      <c r="AK37" s="35">
        <v>1</v>
      </c>
      <c r="AL37" s="52" t="s">
        <v>518</v>
      </c>
      <c r="AM37" s="35" t="s">
        <v>74</v>
      </c>
      <c r="AN37" s="37" t="s">
        <v>85</v>
      </c>
      <c r="AO37" s="37" t="s">
        <v>351</v>
      </c>
      <c r="AP37" s="38" t="str">
        <f t="shared" si="13"/>
        <v>40%</v>
      </c>
      <c r="AQ37" s="37" t="s">
        <v>352</v>
      </c>
      <c r="AR37" s="37" t="s">
        <v>374</v>
      </c>
      <c r="AS37" s="37" t="s">
        <v>354</v>
      </c>
      <c r="AT37" s="39">
        <f>IFERROR(IF(AM37="Probabilidad",(L37-(+L37*AP37)),IF(AM37="Impacto",L37,"")),"")</f>
        <v>0.48</v>
      </c>
      <c r="AU37" s="40" t="str">
        <f t="shared" si="14"/>
        <v>Media</v>
      </c>
      <c r="AV37" s="100">
        <f t="shared" si="15"/>
        <v>0.48</v>
      </c>
      <c r="AW37" s="40" t="str">
        <f t="shared" si="16"/>
        <v>Moderado</v>
      </c>
      <c r="AX37" s="100">
        <f>IFERROR(IF(AM37="Impacto",(AI37-(+AI37*AP37)),IF(AM37="Probabilidad",AI37,"")),"")</f>
        <v>0.6</v>
      </c>
      <c r="AY37" s="41" t="str">
        <f t="shared" si="17"/>
        <v>Moderado</v>
      </c>
      <c r="AZ37" s="102" t="s">
        <v>355</v>
      </c>
      <c r="BA37" s="42"/>
      <c r="BB37" s="43" t="s">
        <v>502</v>
      </c>
      <c r="BC37" s="43" t="s">
        <v>503</v>
      </c>
      <c r="BD37" s="43" t="s">
        <v>504</v>
      </c>
      <c r="BE37" s="43" t="s">
        <v>505</v>
      </c>
      <c r="BF37" s="50">
        <v>44895</v>
      </c>
      <c r="BG37" s="50">
        <v>44895</v>
      </c>
      <c r="BH37" s="416">
        <v>3903</v>
      </c>
      <c r="BI37" s="35"/>
    </row>
    <row r="38" spans="1:61" ht="132.75" customHeight="1">
      <c r="A38" s="410"/>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96">
        <f t="shared" ref="AG38:AG50" si="19">VALUE(IF(AF38&lt;=5,5,IF(AND(AF38&gt;5,AF38&lt;=11),10,IF(AF38&gt;11,20,0))))</f>
        <v>5</v>
      </c>
      <c r="AH38" s="410"/>
      <c r="AI38" s="410"/>
      <c r="AJ38" s="410"/>
      <c r="AK38" s="35">
        <v>2</v>
      </c>
      <c r="AL38" s="52" t="s">
        <v>519</v>
      </c>
      <c r="AM38" s="35" t="s">
        <v>74</v>
      </c>
      <c r="AN38" s="37" t="s">
        <v>85</v>
      </c>
      <c r="AO38" s="37" t="s">
        <v>351</v>
      </c>
      <c r="AP38" s="38" t="str">
        <f t="shared" si="13"/>
        <v>40%</v>
      </c>
      <c r="AQ38" s="37" t="s">
        <v>352</v>
      </c>
      <c r="AR38" s="37" t="s">
        <v>374</v>
      </c>
      <c r="AS38" s="37" t="s">
        <v>354</v>
      </c>
      <c r="AT38" s="39">
        <v>0.28000000000000003</v>
      </c>
      <c r="AU38" s="40" t="str">
        <f t="shared" si="14"/>
        <v>Baja</v>
      </c>
      <c r="AV38" s="100">
        <v>0.28999999999999998</v>
      </c>
      <c r="AW38" s="40" t="str">
        <f t="shared" si="16"/>
        <v>Moderado</v>
      </c>
      <c r="AX38" s="100">
        <v>0.6</v>
      </c>
      <c r="AY38" s="41" t="str">
        <f t="shared" si="17"/>
        <v>Moderado</v>
      </c>
      <c r="AZ38" s="102" t="s">
        <v>355</v>
      </c>
      <c r="BA38" s="42"/>
      <c r="BB38" s="43" t="s">
        <v>502</v>
      </c>
      <c r="BC38" s="43" t="s">
        <v>503</v>
      </c>
      <c r="BD38" s="43" t="s">
        <v>504</v>
      </c>
      <c r="BE38" s="43" t="s">
        <v>505</v>
      </c>
      <c r="BF38" s="50">
        <v>44895</v>
      </c>
      <c r="BG38" s="50">
        <v>44895</v>
      </c>
      <c r="BH38" s="410"/>
      <c r="BI38" s="35"/>
    </row>
    <row r="39" spans="1:61" ht="156.75" customHeight="1">
      <c r="A39" s="410"/>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96">
        <f t="shared" si="19"/>
        <v>5</v>
      </c>
      <c r="AH39" s="410"/>
      <c r="AI39" s="410"/>
      <c r="AJ39" s="410"/>
      <c r="AK39" s="35">
        <v>3</v>
      </c>
      <c r="AL39" s="52" t="s">
        <v>520</v>
      </c>
      <c r="AM39" s="35" t="s">
        <v>74</v>
      </c>
      <c r="AN39" s="37" t="s">
        <v>85</v>
      </c>
      <c r="AO39" s="37" t="s">
        <v>351</v>
      </c>
      <c r="AP39" s="38" t="str">
        <f t="shared" si="13"/>
        <v>40%</v>
      </c>
      <c r="AQ39" s="37" t="s">
        <v>449</v>
      </c>
      <c r="AR39" s="37" t="s">
        <v>374</v>
      </c>
      <c r="AS39" s="37" t="s">
        <v>354</v>
      </c>
      <c r="AT39" s="39">
        <v>0.17299999999999999</v>
      </c>
      <c r="AU39" s="40" t="str">
        <f t="shared" si="14"/>
        <v>Muy Baja</v>
      </c>
      <c r="AV39" s="100">
        <v>0.17</v>
      </c>
      <c r="AW39" s="40" t="str">
        <f t="shared" si="16"/>
        <v>Moderado</v>
      </c>
      <c r="AX39" s="100">
        <v>0.6</v>
      </c>
      <c r="AY39" s="41" t="str">
        <f t="shared" si="17"/>
        <v>Moderado</v>
      </c>
      <c r="AZ39" s="102" t="s">
        <v>355</v>
      </c>
      <c r="BA39" s="42"/>
      <c r="BB39" s="43" t="s">
        <v>511</v>
      </c>
      <c r="BC39" s="43" t="s">
        <v>521</v>
      </c>
      <c r="BD39" s="43" t="s">
        <v>522</v>
      </c>
      <c r="BE39" s="43" t="s">
        <v>513</v>
      </c>
      <c r="BF39" s="50">
        <v>44926</v>
      </c>
      <c r="BG39" s="50">
        <v>44926</v>
      </c>
      <c r="BH39" s="410"/>
      <c r="BI39" s="35"/>
    </row>
    <row r="40" spans="1:61" ht="122.25" customHeight="1">
      <c r="A40" s="410"/>
      <c r="B40" s="410"/>
      <c r="C40" s="410"/>
      <c r="D40" s="410"/>
      <c r="E40" s="410"/>
      <c r="F40" s="411"/>
      <c r="G40" s="411"/>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1"/>
      <c r="AG40" s="96">
        <f t="shared" si="19"/>
        <v>5</v>
      </c>
      <c r="AH40" s="410"/>
      <c r="AI40" s="410"/>
      <c r="AJ40" s="410"/>
      <c r="AK40" s="35">
        <v>4</v>
      </c>
      <c r="AL40" s="52" t="s">
        <v>523</v>
      </c>
      <c r="AM40" s="35" t="s">
        <v>74</v>
      </c>
      <c r="AN40" s="37" t="s">
        <v>85</v>
      </c>
      <c r="AO40" s="37" t="s">
        <v>351</v>
      </c>
      <c r="AP40" s="38" t="str">
        <f t="shared" si="13"/>
        <v>40%</v>
      </c>
      <c r="AQ40" s="37" t="s">
        <v>352</v>
      </c>
      <c r="AR40" s="37" t="s">
        <v>374</v>
      </c>
      <c r="AS40" s="37" t="s">
        <v>354</v>
      </c>
      <c r="AT40" s="39">
        <v>0.104</v>
      </c>
      <c r="AU40" s="40" t="str">
        <f t="shared" si="14"/>
        <v>Muy Baja</v>
      </c>
      <c r="AV40" s="100">
        <f t="shared" ref="AV40:AV50" si="20">+AT40</f>
        <v>0.104</v>
      </c>
      <c r="AW40" s="40" t="str">
        <f t="shared" si="16"/>
        <v>Moderado</v>
      </c>
      <c r="AX40" s="100">
        <v>0.6</v>
      </c>
      <c r="AY40" s="41" t="str">
        <f t="shared" si="17"/>
        <v>Moderado</v>
      </c>
      <c r="AZ40" s="102" t="s">
        <v>355</v>
      </c>
      <c r="BA40" s="42"/>
      <c r="BB40" s="43" t="s">
        <v>502</v>
      </c>
      <c r="BC40" s="43" t="s">
        <v>503</v>
      </c>
      <c r="BD40" s="43" t="s">
        <v>504</v>
      </c>
      <c r="BE40" s="43" t="s">
        <v>505</v>
      </c>
      <c r="BF40" s="50">
        <v>44926</v>
      </c>
      <c r="BG40" s="50">
        <v>44926</v>
      </c>
      <c r="BH40" s="411"/>
      <c r="BI40" s="35"/>
    </row>
    <row r="41" spans="1:61" ht="179.25" customHeight="1">
      <c r="A41" s="93">
        <v>13</v>
      </c>
      <c r="B41" s="92" t="s">
        <v>524</v>
      </c>
      <c r="C41" s="92" t="s">
        <v>525</v>
      </c>
      <c r="D41" s="92" t="s">
        <v>526</v>
      </c>
      <c r="E41" s="92" t="s">
        <v>369</v>
      </c>
      <c r="F41" s="92" t="s">
        <v>527</v>
      </c>
      <c r="G41" s="92" t="s">
        <v>528</v>
      </c>
      <c r="H41" s="92" t="s">
        <v>529</v>
      </c>
      <c r="I41" s="92" t="s">
        <v>438</v>
      </c>
      <c r="J41" s="93">
        <v>51</v>
      </c>
      <c r="K41" s="90" t="str">
        <f t="shared" ref="K41:K43" si="21">IF(J41&lt;=0,"",IF(J41&lt;=2,"Muy Baja",IF(J41&lt;=24,"Baja",IF(J41&lt;=500,"Media",IF(J41&lt;=5000,"Alta","Muy Alta")))))</f>
        <v>Media</v>
      </c>
      <c r="L41" s="89">
        <f t="shared" ref="L41:L43" si="22">IF(K41="","",IF(K41="Muy Baja",0.2,IF(K41="Baja",0.4,IF(K41="Media",0.6,IF(K41="Alta",0.8,IF(K41="Muy Alta",1,))))))</f>
        <v>0.6</v>
      </c>
      <c r="M41" s="89" t="s">
        <v>348</v>
      </c>
      <c r="N41" s="89" t="s">
        <v>349</v>
      </c>
      <c r="O41" s="89" t="s">
        <v>348</v>
      </c>
      <c r="P41" s="89" t="s">
        <v>348</v>
      </c>
      <c r="Q41" s="89" t="s">
        <v>348</v>
      </c>
      <c r="R41" s="89" t="s">
        <v>348</v>
      </c>
      <c r="S41" s="89" t="s">
        <v>348</v>
      </c>
      <c r="T41" s="89" t="s">
        <v>349</v>
      </c>
      <c r="U41" s="89" t="s">
        <v>348</v>
      </c>
      <c r="V41" s="89" t="s">
        <v>348</v>
      </c>
      <c r="W41" s="89" t="s">
        <v>348</v>
      </c>
      <c r="X41" s="89" t="s">
        <v>348</v>
      </c>
      <c r="Y41" s="89" t="s">
        <v>348</v>
      </c>
      <c r="Z41" s="89" t="s">
        <v>348</v>
      </c>
      <c r="AA41" s="89" t="s">
        <v>348</v>
      </c>
      <c r="AB41" s="89" t="s">
        <v>349</v>
      </c>
      <c r="AC41" s="89" t="s">
        <v>348</v>
      </c>
      <c r="AD41" s="89" t="s">
        <v>348</v>
      </c>
      <c r="AE41" s="89" t="s">
        <v>349</v>
      </c>
      <c r="AF41" s="94">
        <v>15</v>
      </c>
      <c r="AG41" s="96">
        <f t="shared" si="19"/>
        <v>20</v>
      </c>
      <c r="AH41" s="90" t="str">
        <f t="shared" ref="AH41:AH43" si="23">IF(AG41=5,"Moderado",IF(AG41=10,"Mayor",IF(AG41=20,"Catastrófico",0)))</f>
        <v>Catastrófico</v>
      </c>
      <c r="AI41" s="89">
        <f t="shared" ref="AI41:AI43" si="24">IF(AH41="","",IF(AH41="Leve",0.2,IF(AH41="Menor",0.4,IF(AH41="Moderado",0.6,IF(AH41="Mayor",0.8,IF(AH41="Catastrófico",1,))))))</f>
        <v>1</v>
      </c>
      <c r="AJ41" s="91" t="str">
        <f t="shared" ref="AJ41:AJ43" si="25">IF(OR(AND(K41="Muy Baja",AH41="Leve"),AND(K41="Muy Baja",AH41="Menor"),AND(K41="Baja",AH41="Leve")),"Bajo",IF(OR(AND(K41="Muy baja",AH41="Moderado"),AND(K41="Baja",AH41="Menor"),AND(K41="Baja",AH41="Moderado"),AND(K41="Media",AH41="Leve"),AND(K41="Media",AH41="Menor"),AND(K41="Media",AH41="Moderado"),AND(K41="Alta",AH41="Leve"),AND(K41="Alta",AH41="Menor")),"Moderado",IF(OR(AND(K41="Muy Baja",AH41="Mayor"),AND(K41="Baja",AH41="Mayor"),AND(K41="Media",AH41="Mayor"),AND(K41="Alta",AH41="Moderado"),AND(K41="Alta",AH41="Mayor"),AND(K41="Muy Alta",AH41="Leve"),AND(K41="Muy Alta",AH41="Menor"),AND(K41="Muy Alta",AH41="Moderado"),AND(K41="Muy Alta",AH41="Mayor")),"Alto",IF(OR(AND(K41="Muy Baja",AH41="Catastrófico"),AND(K41="Baja",AH41="Catastrófico"),AND(K41="Media",AH41="Catastrófico"),AND(K41="Alta",AH41="Catastrófico"),AND(K41="Muy Alta",AH41="Catastrófico")),"Extremo",""))))</f>
        <v>Extremo</v>
      </c>
      <c r="AK41" s="35">
        <v>1</v>
      </c>
      <c r="AL41" s="36" t="s">
        <v>530</v>
      </c>
      <c r="AM41" s="35" t="s">
        <v>74</v>
      </c>
      <c r="AN41" s="37" t="s">
        <v>85</v>
      </c>
      <c r="AO41" s="37" t="s">
        <v>351</v>
      </c>
      <c r="AP41" s="38" t="str">
        <f t="shared" si="13"/>
        <v>40%</v>
      </c>
      <c r="AQ41" s="37" t="s">
        <v>352</v>
      </c>
      <c r="AR41" s="37" t="s">
        <v>353</v>
      </c>
      <c r="AS41" s="37" t="s">
        <v>354</v>
      </c>
      <c r="AT41" s="39">
        <f t="shared" ref="AT41:AT43" si="26">IFERROR(IF(AM41="Probabilidad",(L41-(+L41*AP41)),IF(AM41="Impacto",L41,"")),"")</f>
        <v>0.36</v>
      </c>
      <c r="AU41" s="40" t="str">
        <f t="shared" si="14"/>
        <v>Baja</v>
      </c>
      <c r="AV41" s="100">
        <f t="shared" si="20"/>
        <v>0.36</v>
      </c>
      <c r="AW41" s="40" t="str">
        <f t="shared" si="16"/>
        <v>Catastrófico</v>
      </c>
      <c r="AX41" s="100">
        <f t="shared" ref="AX41:AX43" si="27">IFERROR(IF(AM41="Impacto",(AI41-(+AI41*AP41)),IF(AM41="Probabilidad",AI41,"")),"")</f>
        <v>1</v>
      </c>
      <c r="AY41" s="41" t="str">
        <f t="shared" si="17"/>
        <v>Extremo</v>
      </c>
      <c r="AZ41" s="102" t="s">
        <v>355</v>
      </c>
      <c r="BA41" s="42"/>
      <c r="BB41" s="43"/>
      <c r="BC41" s="43" t="s">
        <v>531</v>
      </c>
      <c r="BD41" s="43" t="s">
        <v>532</v>
      </c>
      <c r="BE41" s="43" t="s">
        <v>533</v>
      </c>
      <c r="BF41" s="50">
        <v>44743</v>
      </c>
      <c r="BG41" s="50">
        <v>44925</v>
      </c>
      <c r="BH41" s="43">
        <v>3848</v>
      </c>
      <c r="BI41" s="35"/>
    </row>
    <row r="42" spans="1:61" ht="192.75" customHeight="1">
      <c r="A42" s="93">
        <v>14</v>
      </c>
      <c r="B42" s="92" t="s">
        <v>534</v>
      </c>
      <c r="C42" s="92" t="s">
        <v>535</v>
      </c>
      <c r="D42" s="92" t="s">
        <v>536</v>
      </c>
      <c r="E42" s="92" t="s">
        <v>369</v>
      </c>
      <c r="F42" s="92" t="s">
        <v>537</v>
      </c>
      <c r="G42" s="92" t="s">
        <v>538</v>
      </c>
      <c r="H42" s="92" t="s">
        <v>539</v>
      </c>
      <c r="I42" s="92" t="s">
        <v>438</v>
      </c>
      <c r="J42" s="93">
        <v>50</v>
      </c>
      <c r="K42" s="90" t="str">
        <f t="shared" si="21"/>
        <v>Media</v>
      </c>
      <c r="L42" s="89">
        <f t="shared" si="22"/>
        <v>0.6</v>
      </c>
      <c r="M42" s="89" t="s">
        <v>348</v>
      </c>
      <c r="N42" s="89" t="s">
        <v>348</v>
      </c>
      <c r="O42" s="89" t="s">
        <v>348</v>
      </c>
      <c r="P42" s="89" t="s">
        <v>348</v>
      </c>
      <c r="Q42" s="89" t="s">
        <v>348</v>
      </c>
      <c r="R42" s="89" t="s">
        <v>348</v>
      </c>
      <c r="S42" s="89" t="s">
        <v>348</v>
      </c>
      <c r="T42" s="89" t="s">
        <v>348</v>
      </c>
      <c r="U42" s="89" t="s">
        <v>349</v>
      </c>
      <c r="V42" s="89" t="s">
        <v>348</v>
      </c>
      <c r="W42" s="89" t="s">
        <v>348</v>
      </c>
      <c r="X42" s="89" t="s">
        <v>348</v>
      </c>
      <c r="Y42" s="89" t="s">
        <v>348</v>
      </c>
      <c r="Z42" s="89" t="s">
        <v>348</v>
      </c>
      <c r="AA42" s="89" t="s">
        <v>348</v>
      </c>
      <c r="AB42" s="89" t="s">
        <v>349</v>
      </c>
      <c r="AC42" s="89" t="s">
        <v>348</v>
      </c>
      <c r="AD42" s="89" t="s">
        <v>348</v>
      </c>
      <c r="AE42" s="89" t="s">
        <v>349</v>
      </c>
      <c r="AF42" s="94">
        <v>15</v>
      </c>
      <c r="AG42" s="96">
        <f t="shared" si="19"/>
        <v>20</v>
      </c>
      <c r="AH42" s="90" t="str">
        <f t="shared" si="23"/>
        <v>Catastrófico</v>
      </c>
      <c r="AI42" s="89">
        <f t="shared" si="24"/>
        <v>1</v>
      </c>
      <c r="AJ42" s="91" t="str">
        <f t="shared" si="25"/>
        <v>Extremo</v>
      </c>
      <c r="AK42" s="93">
        <v>1</v>
      </c>
      <c r="AL42" s="53" t="s">
        <v>540</v>
      </c>
      <c r="AM42" s="93" t="s">
        <v>74</v>
      </c>
      <c r="AN42" s="102" t="s">
        <v>85</v>
      </c>
      <c r="AO42" s="102" t="s">
        <v>351</v>
      </c>
      <c r="AP42" s="100" t="str">
        <f t="shared" si="13"/>
        <v>40%</v>
      </c>
      <c r="AQ42" s="102" t="s">
        <v>352</v>
      </c>
      <c r="AR42" s="102" t="s">
        <v>353</v>
      </c>
      <c r="AS42" s="102" t="s">
        <v>354</v>
      </c>
      <c r="AT42" s="98">
        <f t="shared" si="26"/>
        <v>0.36</v>
      </c>
      <c r="AU42" s="99" t="str">
        <f t="shared" si="14"/>
        <v>Baja</v>
      </c>
      <c r="AV42" s="100">
        <f t="shared" si="20"/>
        <v>0.36</v>
      </c>
      <c r="AW42" s="99" t="str">
        <f t="shared" si="16"/>
        <v>Catastrófico</v>
      </c>
      <c r="AX42" s="100">
        <f t="shared" si="27"/>
        <v>1</v>
      </c>
      <c r="AY42" s="101" t="str">
        <f t="shared" si="17"/>
        <v>Extremo</v>
      </c>
      <c r="AZ42" s="102" t="s">
        <v>355</v>
      </c>
      <c r="BA42" s="42"/>
      <c r="BB42" s="92" t="s">
        <v>541</v>
      </c>
      <c r="BC42" s="93" t="s">
        <v>542</v>
      </c>
      <c r="BD42" s="92" t="s">
        <v>543</v>
      </c>
      <c r="BE42" s="93" t="s">
        <v>544</v>
      </c>
      <c r="BF42" s="54">
        <v>44773</v>
      </c>
      <c r="BG42" s="54">
        <v>44925</v>
      </c>
      <c r="BH42" s="92">
        <v>3847</v>
      </c>
      <c r="BI42" s="93"/>
    </row>
    <row r="43" spans="1:61" ht="204" customHeight="1">
      <c r="A43" s="416">
        <v>15</v>
      </c>
      <c r="B43" s="412" t="s">
        <v>545</v>
      </c>
      <c r="C43" s="412" t="s">
        <v>546</v>
      </c>
      <c r="D43" s="412" t="s">
        <v>547</v>
      </c>
      <c r="E43" s="412" t="s">
        <v>369</v>
      </c>
      <c r="F43" s="43" t="s">
        <v>548</v>
      </c>
      <c r="G43" s="43" t="s">
        <v>549</v>
      </c>
      <c r="H43" s="412" t="s">
        <v>550</v>
      </c>
      <c r="I43" s="412" t="s">
        <v>551</v>
      </c>
      <c r="J43" s="416">
        <v>3</v>
      </c>
      <c r="K43" s="413" t="str">
        <f t="shared" si="21"/>
        <v>Baja</v>
      </c>
      <c r="L43" s="409">
        <f t="shared" si="22"/>
        <v>0.4</v>
      </c>
      <c r="M43" s="409" t="s">
        <v>348</v>
      </c>
      <c r="N43" s="409" t="s">
        <v>348</v>
      </c>
      <c r="O43" s="409" t="s">
        <v>348</v>
      </c>
      <c r="P43" s="409" t="s">
        <v>348</v>
      </c>
      <c r="Q43" s="409" t="s">
        <v>348</v>
      </c>
      <c r="R43" s="409" t="s">
        <v>348</v>
      </c>
      <c r="S43" s="409" t="s">
        <v>348</v>
      </c>
      <c r="T43" s="409" t="s">
        <v>348</v>
      </c>
      <c r="U43" s="409" t="s">
        <v>349</v>
      </c>
      <c r="V43" s="409" t="s">
        <v>348</v>
      </c>
      <c r="W43" s="409" t="s">
        <v>348</v>
      </c>
      <c r="X43" s="409" t="s">
        <v>348</v>
      </c>
      <c r="Y43" s="409" t="s">
        <v>348</v>
      </c>
      <c r="Z43" s="409" t="s">
        <v>348</v>
      </c>
      <c r="AA43" s="409" t="s">
        <v>348</v>
      </c>
      <c r="AB43" s="409" t="s">
        <v>349</v>
      </c>
      <c r="AC43" s="409" t="s">
        <v>348</v>
      </c>
      <c r="AD43" s="409" t="s">
        <v>349</v>
      </c>
      <c r="AE43" s="409" t="s">
        <v>349</v>
      </c>
      <c r="AF43" s="414">
        <f>IF(AB43="Si","19",COUNTIF(M43:AE44,"si"))</f>
        <v>15</v>
      </c>
      <c r="AG43" s="55">
        <f t="shared" si="19"/>
        <v>20</v>
      </c>
      <c r="AH43" s="413" t="str">
        <f t="shared" si="23"/>
        <v>Catastrófico</v>
      </c>
      <c r="AI43" s="409">
        <f t="shared" si="24"/>
        <v>1</v>
      </c>
      <c r="AJ43" s="415" t="str">
        <f t="shared" si="25"/>
        <v>Extremo</v>
      </c>
      <c r="AK43" s="35">
        <v>1</v>
      </c>
      <c r="AL43" s="36" t="s">
        <v>552</v>
      </c>
      <c r="AM43" s="35" t="str">
        <f t="shared" ref="AM43:AM50" si="28">IF(OR(AN43="Preventivo",AN43="Detectivo"),"Probabilidad",IF(AN43="Correctivo","Impacto",""))</f>
        <v>Probabilidad</v>
      </c>
      <c r="AN43" s="37" t="s">
        <v>85</v>
      </c>
      <c r="AO43" s="37" t="s">
        <v>351</v>
      </c>
      <c r="AP43" s="38" t="str">
        <f t="shared" si="13"/>
        <v>40%</v>
      </c>
      <c r="AQ43" s="37" t="s">
        <v>352</v>
      </c>
      <c r="AR43" s="37" t="s">
        <v>374</v>
      </c>
      <c r="AS43" s="37" t="s">
        <v>354</v>
      </c>
      <c r="AT43" s="39">
        <f t="shared" si="26"/>
        <v>0.24</v>
      </c>
      <c r="AU43" s="40" t="str">
        <f t="shared" si="14"/>
        <v>Baja</v>
      </c>
      <c r="AV43" s="38">
        <f t="shared" si="20"/>
        <v>0.24</v>
      </c>
      <c r="AW43" s="40" t="str">
        <f t="shared" si="16"/>
        <v>Catastrófico</v>
      </c>
      <c r="AX43" s="38">
        <f t="shared" si="27"/>
        <v>1</v>
      </c>
      <c r="AY43" s="41" t="str">
        <f t="shared" si="17"/>
        <v>Extremo</v>
      </c>
      <c r="AZ43" s="37" t="s">
        <v>355</v>
      </c>
      <c r="BA43" s="43" t="s">
        <v>553</v>
      </c>
      <c r="BB43" s="43" t="s">
        <v>554</v>
      </c>
      <c r="BC43" s="43" t="s">
        <v>555</v>
      </c>
      <c r="BD43" s="43" t="s">
        <v>556</v>
      </c>
      <c r="BE43" s="43" t="s">
        <v>557</v>
      </c>
      <c r="BF43" s="50" t="s">
        <v>558</v>
      </c>
      <c r="BG43" s="50" t="s">
        <v>559</v>
      </c>
      <c r="BH43" s="412">
        <v>3854</v>
      </c>
      <c r="BI43" s="35"/>
    </row>
    <row r="44" spans="1:61" ht="136.5" customHeight="1">
      <c r="A44" s="410"/>
      <c r="B44" s="410"/>
      <c r="C44" s="410"/>
      <c r="D44" s="410"/>
      <c r="E44" s="410"/>
      <c r="F44" s="43" t="s">
        <v>560</v>
      </c>
      <c r="G44" s="43" t="s">
        <v>549</v>
      </c>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55">
        <f t="shared" si="19"/>
        <v>5</v>
      </c>
      <c r="AH44" s="410"/>
      <c r="AI44" s="410"/>
      <c r="AJ44" s="410"/>
      <c r="AK44" s="35">
        <v>2</v>
      </c>
      <c r="AL44" s="45" t="s">
        <v>561</v>
      </c>
      <c r="AM44" s="35" t="str">
        <f t="shared" si="28"/>
        <v>Probabilidad</v>
      </c>
      <c r="AN44" s="37" t="s">
        <v>85</v>
      </c>
      <c r="AO44" s="37" t="s">
        <v>351</v>
      </c>
      <c r="AP44" s="38" t="str">
        <f t="shared" si="13"/>
        <v>40%</v>
      </c>
      <c r="AQ44" s="37" t="s">
        <v>352</v>
      </c>
      <c r="AR44" s="37" t="s">
        <v>374</v>
      </c>
      <c r="AS44" s="37" t="s">
        <v>354</v>
      </c>
      <c r="AT44" s="39">
        <f>IFERROR(IF(AND(AM43="Probabilidad",AM44="Probabilidad"),(AV43-(+AV43*AP44)),IF(AM44="Probabilidad",(L43-(+L43*AP44)),IF(AM44="Impacto",AV43,""))),"")</f>
        <v>0.14399999999999999</v>
      </c>
      <c r="AU44" s="40" t="str">
        <f t="shared" si="14"/>
        <v>Muy Baja</v>
      </c>
      <c r="AV44" s="38">
        <f t="shared" si="20"/>
        <v>0.14399999999999999</v>
      </c>
      <c r="AW44" s="40" t="str">
        <f t="shared" si="16"/>
        <v>Catastrófico</v>
      </c>
      <c r="AX44" s="38">
        <f>IFERROR(IF(AND(AM43="Impacto",AM44="Impacto"),(AX43-(+AX43*AP44)),IF(AM44="Impacto",(AI43-(+AI43*AP44)),IF(AM44="Probabilidad",AX43,""))),"")</f>
        <v>1</v>
      </c>
      <c r="AY44" s="41" t="str">
        <f t="shared" si="17"/>
        <v>Extremo</v>
      </c>
      <c r="AZ44" s="37" t="s">
        <v>355</v>
      </c>
      <c r="BA44" s="43" t="s">
        <v>562</v>
      </c>
      <c r="BB44" s="43" t="s">
        <v>563</v>
      </c>
      <c r="BC44" s="43" t="s">
        <v>402</v>
      </c>
      <c r="BD44" s="43" t="s">
        <v>564</v>
      </c>
      <c r="BE44" s="43" t="s">
        <v>564</v>
      </c>
      <c r="BF44" s="44" t="s">
        <v>558</v>
      </c>
      <c r="BG44" s="44" t="s">
        <v>559</v>
      </c>
      <c r="BH44" s="410"/>
      <c r="BI44" s="35"/>
    </row>
    <row r="45" spans="1:61" ht="76.5" customHeight="1">
      <c r="A45" s="410"/>
      <c r="B45" s="410"/>
      <c r="C45" s="410"/>
      <c r="D45" s="410"/>
      <c r="E45" s="410"/>
      <c r="F45" s="43" t="s">
        <v>565</v>
      </c>
      <c r="G45" s="43" t="s">
        <v>549</v>
      </c>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55">
        <f t="shared" si="19"/>
        <v>5</v>
      </c>
      <c r="AH45" s="410"/>
      <c r="AI45" s="410"/>
      <c r="AJ45" s="410"/>
      <c r="AK45" s="35">
        <v>3</v>
      </c>
      <c r="AL45" s="45" t="s">
        <v>566</v>
      </c>
      <c r="AM45" s="35" t="str">
        <f t="shared" si="28"/>
        <v>Probabilidad</v>
      </c>
      <c r="AN45" s="37" t="s">
        <v>85</v>
      </c>
      <c r="AO45" s="37" t="s">
        <v>351</v>
      </c>
      <c r="AP45" s="38" t="str">
        <f t="shared" si="13"/>
        <v>40%</v>
      </c>
      <c r="AQ45" s="37" t="s">
        <v>352</v>
      </c>
      <c r="AR45" s="37" t="s">
        <v>374</v>
      </c>
      <c r="AS45" s="37" t="s">
        <v>354</v>
      </c>
      <c r="AT45" s="39">
        <f t="shared" ref="AT45:AT46" si="29">IFERROR(IF(AND(AM44="Probabilidad",AM45="Probabilidad"),(AV44-(+AV44*AP45)),IF(AND(AM44="Impacto",AM45="Probabilidad"),(AV43-(+AV43*AP45)),IF(AM45="Impacto",AV44,""))),"")</f>
        <v>8.6399999999999991E-2</v>
      </c>
      <c r="AU45" s="40" t="str">
        <f t="shared" si="14"/>
        <v>Muy Baja</v>
      </c>
      <c r="AV45" s="38">
        <f t="shared" si="20"/>
        <v>8.6399999999999991E-2</v>
      </c>
      <c r="AW45" s="40" t="str">
        <f t="shared" si="16"/>
        <v>Catastrófico</v>
      </c>
      <c r="AX45" s="38">
        <f t="shared" ref="AX45:AX46" si="30">IFERROR(IF(AND(AM44="Impacto",AM45="Impacto"),(AX44-(+AX44*AP45)),IF(AND(AM44="Probabilidad",AM45="Impacto"),(AX43-(+AX43*AP45)),IF(AM45="Probabilidad",AX44,""))),"")</f>
        <v>1</v>
      </c>
      <c r="AY45" s="41" t="str">
        <f t="shared" si="17"/>
        <v>Extremo</v>
      </c>
      <c r="AZ45" s="37" t="s">
        <v>355</v>
      </c>
      <c r="BA45" s="43" t="s">
        <v>567</v>
      </c>
      <c r="BB45" s="43" t="s">
        <v>568</v>
      </c>
      <c r="BC45" s="43" t="s">
        <v>402</v>
      </c>
      <c r="BD45" s="35" t="s">
        <v>569</v>
      </c>
      <c r="BE45" s="35" t="s">
        <v>570</v>
      </c>
      <c r="BF45" s="44" t="s">
        <v>558</v>
      </c>
      <c r="BG45" s="44" t="s">
        <v>559</v>
      </c>
      <c r="BH45" s="410"/>
      <c r="BI45" s="35"/>
    </row>
    <row r="46" spans="1:61" ht="83.25" customHeight="1">
      <c r="A46" s="411"/>
      <c r="B46" s="411"/>
      <c r="C46" s="411"/>
      <c r="D46" s="411"/>
      <c r="E46" s="411"/>
      <c r="F46" s="43" t="s">
        <v>571</v>
      </c>
      <c r="G46" s="43" t="s">
        <v>549</v>
      </c>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55">
        <f t="shared" si="19"/>
        <v>5</v>
      </c>
      <c r="AH46" s="411"/>
      <c r="AI46" s="411"/>
      <c r="AJ46" s="411"/>
      <c r="AK46" s="35">
        <v>4</v>
      </c>
      <c r="AL46" s="36" t="s">
        <v>572</v>
      </c>
      <c r="AM46" s="35" t="str">
        <f t="shared" si="28"/>
        <v>Probabilidad</v>
      </c>
      <c r="AN46" s="37" t="s">
        <v>85</v>
      </c>
      <c r="AO46" s="37" t="s">
        <v>351</v>
      </c>
      <c r="AP46" s="38" t="str">
        <f t="shared" si="13"/>
        <v>40%</v>
      </c>
      <c r="AQ46" s="37" t="s">
        <v>352</v>
      </c>
      <c r="AR46" s="37" t="s">
        <v>374</v>
      </c>
      <c r="AS46" s="37" t="s">
        <v>354</v>
      </c>
      <c r="AT46" s="39">
        <f t="shared" si="29"/>
        <v>5.183999999999999E-2</v>
      </c>
      <c r="AU46" s="40" t="str">
        <f t="shared" si="14"/>
        <v>Muy Baja</v>
      </c>
      <c r="AV46" s="38">
        <f t="shared" si="20"/>
        <v>5.183999999999999E-2</v>
      </c>
      <c r="AW46" s="40" t="str">
        <f t="shared" si="16"/>
        <v>Catastrófico</v>
      </c>
      <c r="AX46" s="38">
        <f t="shared" si="30"/>
        <v>1</v>
      </c>
      <c r="AY46" s="41" t="str">
        <f t="shared" si="17"/>
        <v>Extremo</v>
      </c>
      <c r="AZ46" s="37" t="s">
        <v>355</v>
      </c>
      <c r="BA46" s="43" t="s">
        <v>573</v>
      </c>
      <c r="BB46" s="43" t="s">
        <v>574</v>
      </c>
      <c r="BC46" s="43" t="s">
        <v>402</v>
      </c>
      <c r="BD46" s="43" t="s">
        <v>569</v>
      </c>
      <c r="BE46" s="43" t="s">
        <v>570</v>
      </c>
      <c r="BF46" s="50" t="s">
        <v>558</v>
      </c>
      <c r="BG46" s="50" t="s">
        <v>559</v>
      </c>
      <c r="BH46" s="411"/>
      <c r="BI46" s="35"/>
    </row>
    <row r="47" spans="1:61" ht="178.5" customHeight="1">
      <c r="A47" s="416">
        <v>16</v>
      </c>
      <c r="B47" s="412" t="s">
        <v>545</v>
      </c>
      <c r="C47" s="412" t="s">
        <v>546</v>
      </c>
      <c r="D47" s="412" t="s">
        <v>547</v>
      </c>
      <c r="E47" s="412" t="s">
        <v>369</v>
      </c>
      <c r="F47" s="56" t="s">
        <v>575</v>
      </c>
      <c r="G47" s="56" t="s">
        <v>576</v>
      </c>
      <c r="H47" s="412" t="s">
        <v>577</v>
      </c>
      <c r="I47" s="412" t="s">
        <v>551</v>
      </c>
      <c r="J47" s="416">
        <v>40</v>
      </c>
      <c r="K47" s="413" t="str">
        <f>IF(J47&lt;=0,"",IF(J47&lt;=2,"Muy Baja",IF(J47&lt;=24,"Baja",IF(J47&lt;=500,"Media",IF(J47&lt;=5000,"Alta","Muy Alta")))))</f>
        <v>Media</v>
      </c>
      <c r="L47" s="409">
        <f>IF(K47="","",IF(K47="Muy Baja",0.2,IF(K47="Baja",0.4,IF(K47="Media",0.6,IF(K47="Alta",0.8,IF(K47="Muy Alta",1,))))))</f>
        <v>0.6</v>
      </c>
      <c r="M47" s="409" t="s">
        <v>348</v>
      </c>
      <c r="N47" s="409" t="s">
        <v>348</v>
      </c>
      <c r="O47" s="409" t="s">
        <v>348</v>
      </c>
      <c r="P47" s="409" t="s">
        <v>348</v>
      </c>
      <c r="Q47" s="409" t="s">
        <v>348</v>
      </c>
      <c r="R47" s="409" t="s">
        <v>348</v>
      </c>
      <c r="S47" s="409" t="s">
        <v>348</v>
      </c>
      <c r="T47" s="409" t="s">
        <v>348</v>
      </c>
      <c r="U47" s="409" t="s">
        <v>349</v>
      </c>
      <c r="V47" s="409" t="s">
        <v>348</v>
      </c>
      <c r="W47" s="409" t="s">
        <v>348</v>
      </c>
      <c r="X47" s="409" t="s">
        <v>348</v>
      </c>
      <c r="Y47" s="409" t="s">
        <v>348</v>
      </c>
      <c r="Z47" s="409" t="s">
        <v>348</v>
      </c>
      <c r="AA47" s="409" t="s">
        <v>348</v>
      </c>
      <c r="AB47" s="409" t="s">
        <v>349</v>
      </c>
      <c r="AC47" s="409" t="s">
        <v>348</v>
      </c>
      <c r="AD47" s="409" t="s">
        <v>348</v>
      </c>
      <c r="AE47" s="409" t="s">
        <v>349</v>
      </c>
      <c r="AF47" s="409"/>
      <c r="AG47" s="55">
        <f t="shared" si="19"/>
        <v>5</v>
      </c>
      <c r="AH47" s="413" t="str">
        <f>IF(AG47=5,"Moderado",IF(AG47=10,"Mayor",IF(AG47=20,"Catastrófico",0)))</f>
        <v>Moderado</v>
      </c>
      <c r="AI47" s="409">
        <f>IF(AH47="","",IF(AH47="Leve",0.2,IF(AH47="Menor",0.4,IF(AH47="Moderado",0.6,IF(AH47="Mayor",0.8,IF(AH47="Catastrófico",1,))))))</f>
        <v>0.6</v>
      </c>
      <c r="AJ47" s="415" t="str">
        <f>IF(OR(AND(K47="Muy Baja",AH47="Leve"),AND(K47="Muy Baja",AH47="Menor"),AND(K47="Baja",AH47="Leve")),"Bajo",IF(OR(AND(K47="Muy baja",AH47="Moderado"),AND(K47="Baja",AH47="Menor"),AND(K47="Baja",AH47="Moderado"),AND(K47="Media",AH47="Leve"),AND(K47="Media",AH47="Menor"),AND(K47="Media",AH47="Moderado"),AND(K47="Alta",AH47="Leve"),AND(K47="Alta",AH47="Menor")),"Moderado",IF(OR(AND(K47="Muy Baja",AH47="Mayor"),AND(K47="Baja",AH47="Mayor"),AND(K47="Media",AH47="Mayor"),AND(K47="Alta",AH47="Moderado"),AND(K47="Alta",AH47="Mayor"),AND(K47="Muy Alta",AH47="Leve"),AND(K47="Muy Alta",AH47="Menor"),AND(K47="Muy Alta",AH47="Moderado"),AND(K47="Muy Alta",AH47="Mayor")),"Alto",IF(OR(AND(K47="Muy Baja",AH47="Catastrófico"),AND(K47="Baja",AH47="Catastrófico"),AND(K47="Media",AH47="Catastrófico"),AND(K47="Alta",AH47="Catastrófico"),AND(K47="Muy Alta",AH47="Catastrófico")),"Extremo",""))))</f>
        <v>Moderado</v>
      </c>
      <c r="AK47" s="35">
        <v>1</v>
      </c>
      <c r="AL47" s="36" t="s">
        <v>578</v>
      </c>
      <c r="AM47" s="35" t="str">
        <f t="shared" si="28"/>
        <v>Probabilidad</v>
      </c>
      <c r="AN47" s="37" t="s">
        <v>85</v>
      </c>
      <c r="AO47" s="37" t="s">
        <v>351</v>
      </c>
      <c r="AP47" s="38" t="str">
        <f t="shared" si="13"/>
        <v>40%</v>
      </c>
      <c r="AQ47" s="37" t="s">
        <v>352</v>
      </c>
      <c r="AR47" s="37" t="s">
        <v>374</v>
      </c>
      <c r="AS47" s="37" t="s">
        <v>354</v>
      </c>
      <c r="AT47" s="39">
        <f>IFERROR(IF(AM47="Probabilidad",(L47-(+L47*AP47)),IF(AM47="Impacto",L47,"")),"")</f>
        <v>0.36</v>
      </c>
      <c r="AU47" s="40" t="str">
        <f t="shared" si="14"/>
        <v>Baja</v>
      </c>
      <c r="AV47" s="38">
        <f t="shared" si="20"/>
        <v>0.36</v>
      </c>
      <c r="AW47" s="40" t="str">
        <f t="shared" si="16"/>
        <v>Moderado</v>
      </c>
      <c r="AX47" s="38">
        <f>IFERROR(IF(AM47="Impacto",(AI47-(+AI47*AP47)),IF(AM47="Probabilidad",AI47,"")),"")</f>
        <v>0.6</v>
      </c>
      <c r="AY47" s="41" t="str">
        <f t="shared" si="17"/>
        <v>Moderado</v>
      </c>
      <c r="AZ47" s="57" t="s">
        <v>400</v>
      </c>
      <c r="BA47" s="43" t="s">
        <v>579</v>
      </c>
      <c r="BB47" s="43" t="s">
        <v>580</v>
      </c>
      <c r="BC47" s="43" t="s">
        <v>402</v>
      </c>
      <c r="BD47" s="43" t="s">
        <v>581</v>
      </c>
      <c r="BE47" s="43" t="s">
        <v>582</v>
      </c>
      <c r="BF47" s="50" t="s">
        <v>583</v>
      </c>
      <c r="BG47" s="50" t="s">
        <v>583</v>
      </c>
      <c r="BH47" s="412">
        <v>3901</v>
      </c>
      <c r="BI47" s="35"/>
    </row>
    <row r="48" spans="1:61" ht="192.75" customHeight="1">
      <c r="A48" s="410"/>
      <c r="B48" s="410"/>
      <c r="C48" s="410"/>
      <c r="D48" s="410"/>
      <c r="E48" s="410"/>
      <c r="F48" s="56" t="s">
        <v>584</v>
      </c>
      <c r="G48" s="56" t="s">
        <v>576</v>
      </c>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55">
        <f t="shared" si="19"/>
        <v>5</v>
      </c>
      <c r="AH48" s="410"/>
      <c r="AI48" s="410"/>
      <c r="AJ48" s="410"/>
      <c r="AK48" s="35">
        <v>2</v>
      </c>
      <c r="AL48" s="36" t="s">
        <v>585</v>
      </c>
      <c r="AM48" s="35" t="str">
        <f t="shared" si="28"/>
        <v/>
      </c>
      <c r="AN48" s="37"/>
      <c r="AO48" s="37"/>
      <c r="AP48" s="38" t="str">
        <f t="shared" si="13"/>
        <v/>
      </c>
      <c r="AQ48" s="37"/>
      <c r="AR48" s="37"/>
      <c r="AS48" s="37"/>
      <c r="AT48" s="39" t="str">
        <f>IFERROR(IF(AND(AM47="Probabilidad",AM48="Probabilidad"),(AV47-(+AV47*AP48)),IF(AM48="Probabilidad",(L47-(+L47*AP48)),IF(AM48="Impacto",AV47,""))),"")</f>
        <v/>
      </c>
      <c r="AU48" s="40" t="str">
        <f t="shared" si="14"/>
        <v/>
      </c>
      <c r="AV48" s="38" t="str">
        <f t="shared" si="20"/>
        <v/>
      </c>
      <c r="AW48" s="40" t="str">
        <f t="shared" si="16"/>
        <v/>
      </c>
      <c r="AX48" s="38" t="str">
        <f>IFERROR(IF(AND(AM47="Impacto",AM48="Impacto"),(AX47-(+AX47*AP48)),IF(AM48="Impacto",(AI47-(+AI47*AP48)),IF(AM48="Probabilidad",AX47,""))),"")</f>
        <v/>
      </c>
      <c r="AY48" s="41" t="str">
        <f t="shared" si="17"/>
        <v/>
      </c>
      <c r="AZ48" s="57" t="s">
        <v>400</v>
      </c>
      <c r="BA48" s="43" t="s">
        <v>586</v>
      </c>
      <c r="BB48" s="43" t="s">
        <v>580</v>
      </c>
      <c r="BC48" s="43" t="s">
        <v>402</v>
      </c>
      <c r="BD48" s="43" t="s">
        <v>581</v>
      </c>
      <c r="BE48" s="43" t="s">
        <v>582</v>
      </c>
      <c r="BF48" s="50" t="s">
        <v>583</v>
      </c>
      <c r="BG48" s="50" t="s">
        <v>583</v>
      </c>
      <c r="BH48" s="410"/>
      <c r="BI48" s="35"/>
    </row>
    <row r="49" spans="1:61" ht="117" customHeight="1">
      <c r="A49" s="410"/>
      <c r="B49" s="410"/>
      <c r="C49" s="410"/>
      <c r="D49" s="410"/>
      <c r="E49" s="410"/>
      <c r="F49" s="56" t="s">
        <v>587</v>
      </c>
      <c r="G49" s="56" t="s">
        <v>576</v>
      </c>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55">
        <f t="shared" si="19"/>
        <v>5</v>
      </c>
      <c r="AH49" s="410"/>
      <c r="AI49" s="410"/>
      <c r="AJ49" s="410"/>
      <c r="AK49" s="35">
        <v>3</v>
      </c>
      <c r="AL49" s="45" t="s">
        <v>588</v>
      </c>
      <c r="AM49" s="35" t="str">
        <f t="shared" si="28"/>
        <v/>
      </c>
      <c r="AN49" s="37"/>
      <c r="AO49" s="37"/>
      <c r="AP49" s="38" t="str">
        <f t="shared" si="13"/>
        <v/>
      </c>
      <c r="AQ49" s="37"/>
      <c r="AR49" s="37"/>
      <c r="AS49" s="37"/>
      <c r="AT49" s="39" t="str">
        <f t="shared" ref="AT49:AT50" si="31">IFERROR(IF(AND(AM48="Probabilidad",AM49="Probabilidad"),(AV48-(+AV48*AP49)),IF(AND(AM48="Impacto",AM49="Probabilidad"),(AV47-(+AV47*AP49)),IF(AM49="Impacto",AV48,""))),"")</f>
        <v/>
      </c>
      <c r="AU49" s="40" t="str">
        <f t="shared" si="14"/>
        <v/>
      </c>
      <c r="AV49" s="38" t="str">
        <f t="shared" si="20"/>
        <v/>
      </c>
      <c r="AW49" s="40" t="str">
        <f t="shared" si="16"/>
        <v/>
      </c>
      <c r="AX49" s="38" t="str">
        <f t="shared" ref="AX49:AX50" si="32">IFERROR(IF(AND(AM48="Impacto",AM49="Impacto"),(AX48-(+AX48*AP49)),IF(AND(AM48="Probabilidad",AM49="Impacto"),(AX47-(+AX47*AP49)),IF(AM49="Probabilidad",AX48,""))),"")</f>
        <v/>
      </c>
      <c r="AY49" s="41" t="str">
        <f t="shared" si="17"/>
        <v/>
      </c>
      <c r="AZ49" s="57" t="s">
        <v>400</v>
      </c>
      <c r="BA49" s="43" t="s">
        <v>589</v>
      </c>
      <c r="BB49" s="43" t="s">
        <v>580</v>
      </c>
      <c r="BC49" s="43" t="s">
        <v>402</v>
      </c>
      <c r="BD49" s="43" t="s">
        <v>581</v>
      </c>
      <c r="BE49" s="43" t="s">
        <v>582</v>
      </c>
      <c r="BF49" s="50" t="s">
        <v>583</v>
      </c>
      <c r="BG49" s="50" t="s">
        <v>583</v>
      </c>
      <c r="BH49" s="410"/>
      <c r="BI49" s="35"/>
    </row>
    <row r="50" spans="1:61" ht="136.5" customHeight="1">
      <c r="A50" s="411"/>
      <c r="B50" s="411"/>
      <c r="C50" s="411"/>
      <c r="D50" s="411"/>
      <c r="E50" s="411"/>
      <c r="F50" s="43"/>
      <c r="G50" s="43"/>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55">
        <f t="shared" si="19"/>
        <v>5</v>
      </c>
      <c r="AH50" s="411"/>
      <c r="AI50" s="411"/>
      <c r="AJ50" s="411"/>
      <c r="AK50" s="35">
        <v>4</v>
      </c>
      <c r="AL50" s="36" t="s">
        <v>590</v>
      </c>
      <c r="AM50" s="35" t="str">
        <f t="shared" si="28"/>
        <v/>
      </c>
      <c r="AN50" s="37"/>
      <c r="AO50" s="37"/>
      <c r="AP50" s="38" t="str">
        <f t="shared" si="13"/>
        <v/>
      </c>
      <c r="AQ50" s="37"/>
      <c r="AR50" s="37"/>
      <c r="AS50" s="37"/>
      <c r="AT50" s="39" t="str">
        <f t="shared" si="31"/>
        <v/>
      </c>
      <c r="AU50" s="40" t="str">
        <f t="shared" si="14"/>
        <v/>
      </c>
      <c r="AV50" s="38" t="str">
        <f t="shared" si="20"/>
        <v/>
      </c>
      <c r="AW50" s="40" t="str">
        <f t="shared" si="16"/>
        <v/>
      </c>
      <c r="AX50" s="38" t="str">
        <f t="shared" si="32"/>
        <v/>
      </c>
      <c r="AY50" s="41" t="str">
        <f t="shared" si="17"/>
        <v/>
      </c>
      <c r="AZ50" s="57" t="s">
        <v>400</v>
      </c>
      <c r="BA50" s="43" t="s">
        <v>591</v>
      </c>
      <c r="BB50" s="43" t="s">
        <v>580</v>
      </c>
      <c r="BC50" s="43" t="s">
        <v>402</v>
      </c>
      <c r="BD50" s="43" t="s">
        <v>581</v>
      </c>
      <c r="BE50" s="43" t="s">
        <v>582</v>
      </c>
      <c r="BF50" s="50" t="s">
        <v>583</v>
      </c>
      <c r="BG50" s="50" t="s">
        <v>583</v>
      </c>
      <c r="BH50" s="411"/>
      <c r="BI50" s="35"/>
    </row>
  </sheetData>
  <mergeCells count="483">
    <mergeCell ref="G26:G27"/>
    <mergeCell ref="O25:O27"/>
    <mergeCell ref="N25:N27"/>
    <mergeCell ref="L25:L27"/>
    <mergeCell ref="Q32:Q36"/>
    <mergeCell ref="R32:R36"/>
    <mergeCell ref="S32:S36"/>
    <mergeCell ref="T32:T36"/>
    <mergeCell ref="U32:U36"/>
    <mergeCell ref="P25:P27"/>
    <mergeCell ref="Q25:Q27"/>
    <mergeCell ref="T28:T29"/>
    <mergeCell ref="K30:K31"/>
    <mergeCell ref="L30:L31"/>
    <mergeCell ref="M30:M31"/>
    <mergeCell ref="N30:N31"/>
    <mergeCell ref="O30:O31"/>
    <mergeCell ref="P30:P31"/>
    <mergeCell ref="Q30:Q31"/>
    <mergeCell ref="R30:R31"/>
    <mergeCell ref="S30:S31"/>
    <mergeCell ref="T30:T31"/>
    <mergeCell ref="U47:U50"/>
    <mergeCell ref="V47:V50"/>
    <mergeCell ref="W47:W50"/>
    <mergeCell ref="X47:X50"/>
    <mergeCell ref="U25:U27"/>
    <mergeCell ref="V43:V46"/>
    <mergeCell ref="W43:W46"/>
    <mergeCell ref="X43:X46"/>
    <mergeCell ref="W30:W31"/>
    <mergeCell ref="U28:U29"/>
    <mergeCell ref="V28:V29"/>
    <mergeCell ref="W28:W29"/>
    <mergeCell ref="X28:X29"/>
    <mergeCell ref="U30:U31"/>
    <mergeCell ref="Y43:Y46"/>
    <mergeCell ref="Z43:Z46"/>
    <mergeCell ref="AA43:AA46"/>
    <mergeCell ref="AB43:AB46"/>
    <mergeCell ref="AC43:AC46"/>
    <mergeCell ref="AD43:AD46"/>
    <mergeCell ref="Z32:Z36"/>
    <mergeCell ref="AA32:AA36"/>
    <mergeCell ref="AB32:AB36"/>
    <mergeCell ref="AC32:AC36"/>
    <mergeCell ref="AD32:AD36"/>
    <mergeCell ref="AB37:AB40"/>
    <mergeCell ref="AC37:AC40"/>
    <mergeCell ref="AD37:AD40"/>
    <mergeCell ref="B1:E4"/>
    <mergeCell ref="F1:G2"/>
    <mergeCell ref="F3:G4"/>
    <mergeCell ref="H3:H4"/>
    <mergeCell ref="K25:K27"/>
    <mergeCell ref="I25:I27"/>
    <mergeCell ref="J25:J27"/>
    <mergeCell ref="Z22:Z24"/>
    <mergeCell ref="AA22:AA24"/>
    <mergeCell ref="AA17:AA19"/>
    <mergeCell ref="A7:J7"/>
    <mergeCell ref="K7:AJ7"/>
    <mergeCell ref="AB22:AB24"/>
    <mergeCell ref="AC22:AC24"/>
    <mergeCell ref="AD22:AD24"/>
    <mergeCell ref="Y25:Y27"/>
    <mergeCell ref="Z25:Z27"/>
    <mergeCell ref="AA25:AA27"/>
    <mergeCell ref="M25:M27"/>
    <mergeCell ref="E25:E27"/>
    <mergeCell ref="B25:B27"/>
    <mergeCell ref="C25:C27"/>
    <mergeCell ref="D25:D27"/>
    <mergeCell ref="F25:F27"/>
    <mergeCell ref="A25:A27"/>
    <mergeCell ref="H25:H27"/>
    <mergeCell ref="AJ20:AJ21"/>
    <mergeCell ref="AE22:AE24"/>
    <mergeCell ref="AF22:AF24"/>
    <mergeCell ref="AH22:AH24"/>
    <mergeCell ref="AI22:AI24"/>
    <mergeCell ref="AJ22:AJ24"/>
    <mergeCell ref="T25:T27"/>
    <mergeCell ref="V25:V27"/>
    <mergeCell ref="W25:W27"/>
    <mergeCell ref="X25:X27"/>
    <mergeCell ref="T22:T24"/>
    <mergeCell ref="U22:U24"/>
    <mergeCell ref="V22:V24"/>
    <mergeCell ref="AC20:AC21"/>
    <mergeCell ref="AD20:AD21"/>
    <mergeCell ref="AE20:AE21"/>
    <mergeCell ref="AF20:AF21"/>
    <mergeCell ref="AH20:AH21"/>
    <mergeCell ref="AI20:AI21"/>
    <mergeCell ref="W22:W24"/>
    <mergeCell ref="X22:X24"/>
    <mergeCell ref="Y22:Y24"/>
    <mergeCell ref="W10:W12"/>
    <mergeCell ref="X10:X12"/>
    <mergeCell ref="Y10:Y12"/>
    <mergeCell ref="Z10:Z12"/>
    <mergeCell ref="AA10:AA12"/>
    <mergeCell ref="AB10:AB12"/>
    <mergeCell ref="AC10:AC12"/>
    <mergeCell ref="AD10:AD12"/>
    <mergeCell ref="AK8:AK9"/>
    <mergeCell ref="AE10:AE12"/>
    <mergeCell ref="AF10:AF12"/>
    <mergeCell ref="AH10:AH12"/>
    <mergeCell ref="AI10:AI12"/>
    <mergeCell ref="AJ10:AJ12"/>
    <mergeCell ref="A8:A9"/>
    <mergeCell ref="B8:B9"/>
    <mergeCell ref="C8:C9"/>
    <mergeCell ref="D8:D9"/>
    <mergeCell ref="E8:E9"/>
    <mergeCell ref="F8:F9"/>
    <mergeCell ref="G8:G9"/>
    <mergeCell ref="H8:H9"/>
    <mergeCell ref="I8:I9"/>
    <mergeCell ref="AY8:AY9"/>
    <mergeCell ref="AZ8:AZ9"/>
    <mergeCell ref="BA8:BA9"/>
    <mergeCell ref="BB8:BB9"/>
    <mergeCell ref="BC8:BC9"/>
    <mergeCell ref="BD8:BD9"/>
    <mergeCell ref="AK7:AS7"/>
    <mergeCell ref="AT7:AZ7"/>
    <mergeCell ref="BB7:BI7"/>
    <mergeCell ref="AN8:AS8"/>
    <mergeCell ref="AT8:AT9"/>
    <mergeCell ref="AU8:AU9"/>
    <mergeCell ref="AL8:AL9"/>
    <mergeCell ref="AM8:AM9"/>
    <mergeCell ref="BE8:BE9"/>
    <mergeCell ref="BF8:BF9"/>
    <mergeCell ref="BG8:BG9"/>
    <mergeCell ref="BH8:BH9"/>
    <mergeCell ref="BI8:BI9"/>
    <mergeCell ref="AX8:AX9"/>
    <mergeCell ref="A10:A12"/>
    <mergeCell ref="B10:B12"/>
    <mergeCell ref="C10:C12"/>
    <mergeCell ref="D10:D12"/>
    <mergeCell ref="E10:E12"/>
    <mergeCell ref="F10:F12"/>
    <mergeCell ref="G10:G12"/>
    <mergeCell ref="H10:H12"/>
    <mergeCell ref="I10:I12"/>
    <mergeCell ref="J10:J12"/>
    <mergeCell ref="K10:K12"/>
    <mergeCell ref="L10:L12"/>
    <mergeCell ref="M10:M12"/>
    <mergeCell ref="N10:N12"/>
    <mergeCell ref="O10:O12"/>
    <mergeCell ref="P10:P12"/>
    <mergeCell ref="AV8:AV9"/>
    <mergeCell ref="AW8:AW9"/>
    <mergeCell ref="J8:J9"/>
    <mergeCell ref="K8:K9"/>
    <mergeCell ref="L8:L9"/>
    <mergeCell ref="M8:AE8"/>
    <mergeCell ref="AF8:AF9"/>
    <mergeCell ref="AG8:AG9"/>
    <mergeCell ref="AH8:AH9"/>
    <mergeCell ref="AI8:AI9"/>
    <mergeCell ref="AJ8:AJ9"/>
    <mergeCell ref="Q10:Q12"/>
    <mergeCell ref="R10:R12"/>
    <mergeCell ref="S10:S12"/>
    <mergeCell ref="T10:T12"/>
    <mergeCell ref="U10:U12"/>
    <mergeCell ref="V10:V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AH13:AH14"/>
    <mergeCell ref="AI13:AI14"/>
    <mergeCell ref="AJ13:AJ14"/>
    <mergeCell ref="A17:A19"/>
    <mergeCell ref="B17:B19"/>
    <mergeCell ref="C17:C19"/>
    <mergeCell ref="D17:D19"/>
    <mergeCell ref="E17:E19"/>
    <mergeCell ref="F17:F19"/>
    <mergeCell ref="G17:G19"/>
    <mergeCell ref="H17:H19"/>
    <mergeCell ref="I17:I19"/>
    <mergeCell ref="J17:J19"/>
    <mergeCell ref="K17:K19"/>
    <mergeCell ref="L17:L19"/>
    <mergeCell ref="M17:M19"/>
    <mergeCell ref="N17:N19"/>
    <mergeCell ref="O17:O19"/>
    <mergeCell ref="P17:P19"/>
    <mergeCell ref="S13:S14"/>
    <mergeCell ref="T13:T14"/>
    <mergeCell ref="U13:U14"/>
    <mergeCell ref="V13:V14"/>
    <mergeCell ref="W13:W14"/>
    <mergeCell ref="Y17:Y19"/>
    <mergeCell ref="AB13:AB14"/>
    <mergeCell ref="AC13:AC14"/>
    <mergeCell ref="AD13:AD14"/>
    <mergeCell ref="AE13:AE14"/>
    <mergeCell ref="AF13:AF14"/>
    <mergeCell ref="X13:X14"/>
    <mergeCell ref="Y13:Y14"/>
    <mergeCell ref="Z13:Z14"/>
    <mergeCell ref="AA13:AA14"/>
    <mergeCell ref="AC17:AC19"/>
    <mergeCell ref="AD17:AD19"/>
    <mergeCell ref="AB17:AB19"/>
    <mergeCell ref="Z17:Z19"/>
    <mergeCell ref="AE17:AE19"/>
    <mergeCell ref="AF17:AF19"/>
    <mergeCell ref="Q17:Q19"/>
    <mergeCell ref="R17:R19"/>
    <mergeCell ref="S17:S19"/>
    <mergeCell ref="T17:T19"/>
    <mergeCell ref="U17:U19"/>
    <mergeCell ref="V17:V19"/>
    <mergeCell ref="W17:W19"/>
    <mergeCell ref="X17:X19"/>
    <mergeCell ref="V20:V21"/>
    <mergeCell ref="W20:W21"/>
    <mergeCell ref="X20:X21"/>
    <mergeCell ref="AH17:AH19"/>
    <mergeCell ref="AI17:AI19"/>
    <mergeCell ref="AB20:AB21"/>
    <mergeCell ref="AJ17:AJ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S20:S21"/>
    <mergeCell ref="T20:T21"/>
    <mergeCell ref="U20:U21"/>
    <mergeCell ref="A22:A24"/>
    <mergeCell ref="B22:B24"/>
    <mergeCell ref="C22:C24"/>
    <mergeCell ref="D22:D24"/>
    <mergeCell ref="E22:E24"/>
    <mergeCell ref="G22:G23"/>
    <mergeCell ref="H22:H24"/>
    <mergeCell ref="I22:I24"/>
    <mergeCell ref="J22:J24"/>
    <mergeCell ref="K22:K24"/>
    <mergeCell ref="L22:L24"/>
    <mergeCell ref="M22:M24"/>
    <mergeCell ref="N22:N24"/>
    <mergeCell ref="O22:O24"/>
    <mergeCell ref="P22:P24"/>
    <mergeCell ref="Q22:Q24"/>
    <mergeCell ref="R22:R24"/>
    <mergeCell ref="S22:S24"/>
    <mergeCell ref="Y20:Y21"/>
    <mergeCell ref="Z20:Z21"/>
    <mergeCell ref="AA20:AA21"/>
    <mergeCell ref="R25:R27"/>
    <mergeCell ref="S25:S27"/>
    <mergeCell ref="AG26:AG27"/>
    <mergeCell ref="AB25:AB27"/>
    <mergeCell ref="AC25:AC27"/>
    <mergeCell ref="R20:R21"/>
    <mergeCell ref="AQ26:AQ27"/>
    <mergeCell ref="AR26:AR27"/>
    <mergeCell ref="AS26:AS27"/>
    <mergeCell ref="AT26:AT27"/>
    <mergeCell ref="AO26:AO27"/>
    <mergeCell ref="AP26:AP27"/>
    <mergeCell ref="AD25:AD27"/>
    <mergeCell ref="AI25:AI27"/>
    <mergeCell ref="AF25:AF27"/>
    <mergeCell ref="AJ25:AJ27"/>
    <mergeCell ref="AE25:AE27"/>
    <mergeCell ref="AH25:AH27"/>
    <mergeCell ref="AK26:AK27"/>
    <mergeCell ref="AL26:AL27"/>
    <mergeCell ref="AM26:AM27"/>
    <mergeCell ref="AN26:AN27"/>
    <mergeCell ref="AU26:AU27"/>
    <mergeCell ref="AV26:AV27"/>
    <mergeCell ref="AW26:AW27"/>
    <mergeCell ref="AX26:AX27"/>
    <mergeCell ref="AY26:AY27"/>
    <mergeCell ref="AZ26:AZ27"/>
    <mergeCell ref="A28:A29"/>
    <mergeCell ref="B28:B29"/>
    <mergeCell ref="C28:C29"/>
    <mergeCell ref="D28:D29"/>
    <mergeCell ref="E28:E29"/>
    <mergeCell ref="F28:F29"/>
    <mergeCell ref="H28:H29"/>
    <mergeCell ref="I28:I29"/>
    <mergeCell ref="J28:J29"/>
    <mergeCell ref="K28:K29"/>
    <mergeCell ref="L28:L29"/>
    <mergeCell ref="M28:M29"/>
    <mergeCell ref="N28:N29"/>
    <mergeCell ref="O28:O29"/>
    <mergeCell ref="P28:P29"/>
    <mergeCell ref="Q28:Q29"/>
    <mergeCell ref="R28:R29"/>
    <mergeCell ref="S28:S29"/>
    <mergeCell ref="AF28:AF29"/>
    <mergeCell ref="AH28:AH29"/>
    <mergeCell ref="AI28:AI29"/>
    <mergeCell ref="AJ28:AJ29"/>
    <mergeCell ref="Y28:Y29"/>
    <mergeCell ref="Z28:Z29"/>
    <mergeCell ref="AA28:AA29"/>
    <mergeCell ref="AB28:AB29"/>
    <mergeCell ref="AC28:AC29"/>
    <mergeCell ref="AD28:AD29"/>
    <mergeCell ref="AE28:AE29"/>
    <mergeCell ref="A30:A31"/>
    <mergeCell ref="B30:B31"/>
    <mergeCell ref="C30:C31"/>
    <mergeCell ref="D30:D31"/>
    <mergeCell ref="E30:E31"/>
    <mergeCell ref="F30:F31"/>
    <mergeCell ref="H30:H31"/>
    <mergeCell ref="I30:I31"/>
    <mergeCell ref="J30:J31"/>
    <mergeCell ref="AB30:AB31"/>
    <mergeCell ref="AC30:AC31"/>
    <mergeCell ref="AD30:AD31"/>
    <mergeCell ref="AE30:AE31"/>
    <mergeCell ref="AF30:AF31"/>
    <mergeCell ref="AH30:AH31"/>
    <mergeCell ref="AI30:AI31"/>
    <mergeCell ref="X30:X31"/>
    <mergeCell ref="V30:V31"/>
    <mergeCell ref="AA30:AA31"/>
    <mergeCell ref="Y30:Y31"/>
    <mergeCell ref="Z30:Z31"/>
    <mergeCell ref="AJ30:AJ31"/>
    <mergeCell ref="A32:A36"/>
    <mergeCell ref="B32:B36"/>
    <mergeCell ref="C32:C36"/>
    <mergeCell ref="D32:D36"/>
    <mergeCell ref="E32:E36"/>
    <mergeCell ref="F32:F33"/>
    <mergeCell ref="G32:G36"/>
    <mergeCell ref="H32:H36"/>
    <mergeCell ref="I32:I36"/>
    <mergeCell ref="J32:J36"/>
    <mergeCell ref="K32:K36"/>
    <mergeCell ref="L32:L36"/>
    <mergeCell ref="M32:M36"/>
    <mergeCell ref="N32:N36"/>
    <mergeCell ref="O32:O36"/>
    <mergeCell ref="P32:P36"/>
    <mergeCell ref="V32:V36"/>
    <mergeCell ref="W32:W36"/>
    <mergeCell ref="X32:X36"/>
    <mergeCell ref="Y32:Y36"/>
    <mergeCell ref="AG32:AG36"/>
    <mergeCell ref="AH32:AH36"/>
    <mergeCell ref="AI32:AI36"/>
    <mergeCell ref="AJ32:AJ36"/>
    <mergeCell ref="BH33:BH36"/>
    <mergeCell ref="AE32:AE36"/>
    <mergeCell ref="AF32:AF36"/>
    <mergeCell ref="F34:F36"/>
    <mergeCell ref="A37:A40"/>
    <mergeCell ref="B37:B40"/>
    <mergeCell ref="C37:C40"/>
    <mergeCell ref="D37:D40"/>
    <mergeCell ref="E37:E40"/>
    <mergeCell ref="F37:F40"/>
    <mergeCell ref="G37:G40"/>
    <mergeCell ref="H37:H40"/>
    <mergeCell ref="I37:I40"/>
    <mergeCell ref="J37:J40"/>
    <mergeCell ref="K37:K40"/>
    <mergeCell ref="L37:L40"/>
    <mergeCell ref="M37:M40"/>
    <mergeCell ref="N37:N40"/>
    <mergeCell ref="O37:O40"/>
    <mergeCell ref="P37:P40"/>
    <mergeCell ref="Q37:Q40"/>
    <mergeCell ref="R37:R40"/>
    <mergeCell ref="S37:S40"/>
    <mergeCell ref="T37:T40"/>
    <mergeCell ref="U37:U40"/>
    <mergeCell ref="V37:V40"/>
    <mergeCell ref="W37:W40"/>
    <mergeCell ref="X37:X40"/>
    <mergeCell ref="Y37:Y40"/>
    <mergeCell ref="Z37:Z40"/>
    <mergeCell ref="AA37:AA40"/>
    <mergeCell ref="AF37:AF40"/>
    <mergeCell ref="AE37:AE40"/>
    <mergeCell ref="AH37:AH40"/>
    <mergeCell ref="AI37:AI40"/>
    <mergeCell ref="AJ37:AJ40"/>
    <mergeCell ref="BH37:BH40"/>
    <mergeCell ref="A43:A46"/>
    <mergeCell ref="B43:B46"/>
    <mergeCell ref="C43:C46"/>
    <mergeCell ref="D43:D46"/>
    <mergeCell ref="E43:E46"/>
    <mergeCell ref="H43:H46"/>
    <mergeCell ref="I43:I46"/>
    <mergeCell ref="J43:J46"/>
    <mergeCell ref="K43:K46"/>
    <mergeCell ref="L43:L46"/>
    <mergeCell ref="M43:M46"/>
    <mergeCell ref="N43:N46"/>
    <mergeCell ref="O43:O46"/>
    <mergeCell ref="P43:P46"/>
    <mergeCell ref="Q43:Q46"/>
    <mergeCell ref="R43:R46"/>
    <mergeCell ref="S43:S46"/>
    <mergeCell ref="T43:T46"/>
    <mergeCell ref="U43:U46"/>
    <mergeCell ref="AE43:AE46"/>
    <mergeCell ref="AF43:AF46"/>
    <mergeCell ref="AH43:AH46"/>
    <mergeCell ref="AI43:AI46"/>
    <mergeCell ref="AJ43:AJ46"/>
    <mergeCell ref="BH43:BH46"/>
    <mergeCell ref="A47:A50"/>
    <mergeCell ref="B47:B50"/>
    <mergeCell ref="C47:C50"/>
    <mergeCell ref="D47:D50"/>
    <mergeCell ref="E47:E50"/>
    <mergeCell ref="H47:H50"/>
    <mergeCell ref="I47:I50"/>
    <mergeCell ref="J47:J50"/>
    <mergeCell ref="K47:K50"/>
    <mergeCell ref="L47:L50"/>
    <mergeCell ref="M47:M50"/>
    <mergeCell ref="N47:N50"/>
    <mergeCell ref="O47:O50"/>
    <mergeCell ref="P47:P50"/>
    <mergeCell ref="Q47:Q50"/>
    <mergeCell ref="R47:R50"/>
    <mergeCell ref="S47:S50"/>
    <mergeCell ref="T47:T50"/>
    <mergeCell ref="AJ47:AJ50"/>
    <mergeCell ref="Y47:Y50"/>
    <mergeCell ref="BH47:BH50"/>
    <mergeCell ref="Z47:Z50"/>
    <mergeCell ref="AA47:AA50"/>
    <mergeCell ref="AB47:AB50"/>
    <mergeCell ref="AC47:AC50"/>
    <mergeCell ref="AD47:AD50"/>
    <mergeCell ref="AE47:AE50"/>
    <mergeCell ref="AF47:AF50"/>
    <mergeCell ref="AH47:AH50"/>
    <mergeCell ref="AI47:AI50"/>
  </mergeCells>
  <conditionalFormatting sqref="K10 K13 K42 AU13:AU14 AU22:AU26 AU28:AU29 AU42">
    <cfRule type="cellIs" dxfId="329" priority="1" operator="equal">
      <formula>"Muy Alta"</formula>
    </cfRule>
  </conditionalFormatting>
  <conditionalFormatting sqref="K10 K13 K42 AU13:AU14 AU22:AU26 AU28:AU29 AU42">
    <cfRule type="cellIs" dxfId="328" priority="2" operator="equal">
      <formula>"Alta"</formula>
    </cfRule>
  </conditionalFormatting>
  <conditionalFormatting sqref="K10 K13 K42 AU13:AU14 AU22:AU26 AU28:AU29 AU42">
    <cfRule type="cellIs" dxfId="327" priority="3" operator="equal">
      <formula>"Media"</formula>
    </cfRule>
  </conditionalFormatting>
  <conditionalFormatting sqref="K10 K13 K42 AU13:AU14 AU22:AU26 AU28:AU29 AU42">
    <cfRule type="cellIs" dxfId="326" priority="4" operator="equal">
      <formula>"Baja"</formula>
    </cfRule>
  </conditionalFormatting>
  <conditionalFormatting sqref="K10 K13 K42 AU13:AU14 AU22:AU26 AU28:AU29 AU42">
    <cfRule type="cellIs" dxfId="325" priority="5" operator="equal">
      <formula>"Muy Baja"</formula>
    </cfRule>
  </conditionalFormatting>
  <conditionalFormatting sqref="AH10 AH42 AW13:AW14 AW22:AW26 AW28:AW29 AW42">
    <cfRule type="cellIs" dxfId="324" priority="6" operator="equal">
      <formula>"Catastrófico"</formula>
    </cfRule>
  </conditionalFormatting>
  <conditionalFormatting sqref="AH10 AH42 AW13:AW14 AW22:AW26 AW28:AW29 AW42">
    <cfRule type="cellIs" dxfId="323" priority="7" operator="equal">
      <formula>"Mayor"</formula>
    </cfRule>
  </conditionalFormatting>
  <conditionalFormatting sqref="AH10 AH42 AW13:AW14 AW22:AW26 AW28:AW29 AW42">
    <cfRule type="cellIs" dxfId="322" priority="8" operator="equal">
      <formula>"Moderado"</formula>
    </cfRule>
  </conditionalFormatting>
  <conditionalFormatting sqref="AH10 AH42 AW13:AW14 AW22:AW26 AW28:AW29 AW42">
    <cfRule type="cellIs" dxfId="321" priority="9" operator="equal">
      <formula>"Menor"</formula>
    </cfRule>
  </conditionalFormatting>
  <conditionalFormatting sqref="AH10 AH42 AW13:AW14 AW22:AW26 AW28:AW29 AW42">
    <cfRule type="cellIs" dxfId="320" priority="10" operator="equal">
      <formula>"Leve"</formula>
    </cfRule>
  </conditionalFormatting>
  <conditionalFormatting sqref="AJ10 AJ42 AY13:AY14 AY22:AY26 AY28:AY29 AY42">
    <cfRule type="cellIs" dxfId="319" priority="11" operator="equal">
      <formula>"Extremo"</formula>
    </cfRule>
  </conditionalFormatting>
  <conditionalFormatting sqref="AJ10 AJ42 AY13:AY14 AY22:AY26 AY28:AY29 AY42">
    <cfRule type="cellIs" dxfId="318" priority="12" operator="equal">
      <formula>"Alto"</formula>
    </cfRule>
  </conditionalFormatting>
  <conditionalFormatting sqref="AJ10 AJ42 AY13:AY14 AY22:AY26 AY28:AY29 AY42">
    <cfRule type="cellIs" dxfId="317" priority="13" operator="equal">
      <formula>"Moderado"</formula>
    </cfRule>
  </conditionalFormatting>
  <conditionalFormatting sqref="AJ10 AJ42 AY13:AY14 AY22:AY26 AY28:AY29 AY42">
    <cfRule type="cellIs" dxfId="316" priority="14" operator="equal">
      <formula>"Bajo"</formula>
    </cfRule>
  </conditionalFormatting>
  <conditionalFormatting sqref="AU10:AU12">
    <cfRule type="cellIs" dxfId="315" priority="15" operator="equal">
      <formula>"Muy Alta"</formula>
    </cfRule>
  </conditionalFormatting>
  <conditionalFormatting sqref="AU10:AU12">
    <cfRule type="cellIs" dxfId="314" priority="16" operator="equal">
      <formula>"Alta"</formula>
    </cfRule>
  </conditionalFormatting>
  <conditionalFormatting sqref="AU10:AU12">
    <cfRule type="cellIs" dxfId="313" priority="17" operator="equal">
      <formula>"Media"</formula>
    </cfRule>
  </conditionalFormatting>
  <conditionalFormatting sqref="AU10:AU12">
    <cfRule type="cellIs" dxfId="312" priority="18" operator="equal">
      <formula>"Baja"</formula>
    </cfRule>
  </conditionalFormatting>
  <conditionalFormatting sqref="AU10:AU12">
    <cfRule type="cellIs" dxfId="311" priority="19" operator="equal">
      <formula>"Muy Baja"</formula>
    </cfRule>
  </conditionalFormatting>
  <conditionalFormatting sqref="AW10:AW12">
    <cfRule type="cellIs" dxfId="310" priority="20" operator="equal">
      <formula>"Catastrófico"</formula>
    </cfRule>
  </conditionalFormatting>
  <conditionalFormatting sqref="AW10:AW12">
    <cfRule type="cellIs" dxfId="309" priority="21" operator="equal">
      <formula>"Mayor"</formula>
    </cfRule>
  </conditionalFormatting>
  <conditionalFormatting sqref="AW10:AW12">
    <cfRule type="cellIs" dxfId="308" priority="22" operator="equal">
      <formula>"Moderado"</formula>
    </cfRule>
  </conditionalFormatting>
  <conditionalFormatting sqref="AW10:AW12">
    <cfRule type="cellIs" dxfId="307" priority="23" operator="equal">
      <formula>"Menor"</formula>
    </cfRule>
  </conditionalFormatting>
  <conditionalFormatting sqref="AW10:AW12">
    <cfRule type="cellIs" dxfId="306" priority="24" operator="equal">
      <formula>"Leve"</formula>
    </cfRule>
  </conditionalFormatting>
  <conditionalFormatting sqref="AY10:AY12">
    <cfRule type="cellIs" dxfId="305" priority="25" operator="equal">
      <formula>"Extremo"</formula>
    </cfRule>
  </conditionalFormatting>
  <conditionalFormatting sqref="AY10:AY12">
    <cfRule type="cellIs" dxfId="304" priority="26" operator="equal">
      <formula>"Alto"</formula>
    </cfRule>
  </conditionalFormatting>
  <conditionalFormatting sqref="AY10:AY12">
    <cfRule type="cellIs" dxfId="303" priority="27" operator="equal">
      <formula>"Moderado"</formula>
    </cfRule>
  </conditionalFormatting>
  <conditionalFormatting sqref="AY10:AY12">
    <cfRule type="cellIs" dxfId="302" priority="28" operator="equal">
      <formula>"Bajo"</formula>
    </cfRule>
  </conditionalFormatting>
  <conditionalFormatting sqref="K28">
    <cfRule type="cellIs" dxfId="301" priority="29" operator="equal">
      <formula>"Muy Alta"</formula>
    </cfRule>
  </conditionalFormatting>
  <conditionalFormatting sqref="K28">
    <cfRule type="cellIs" dxfId="300" priority="30" operator="equal">
      <formula>"Alta"</formula>
    </cfRule>
  </conditionalFormatting>
  <conditionalFormatting sqref="K28">
    <cfRule type="cellIs" dxfId="299" priority="31" operator="equal">
      <formula>"Media"</formula>
    </cfRule>
  </conditionalFormatting>
  <conditionalFormatting sqref="K28">
    <cfRule type="cellIs" dxfId="298" priority="32" operator="equal">
      <formula>"Baja"</formula>
    </cfRule>
  </conditionalFormatting>
  <conditionalFormatting sqref="K28">
    <cfRule type="cellIs" dxfId="297" priority="33" operator="equal">
      <formula>"Muy Baja"</formula>
    </cfRule>
  </conditionalFormatting>
  <conditionalFormatting sqref="AJ13">
    <cfRule type="cellIs" dxfId="296" priority="34" operator="equal">
      <formula>"Extremo"</formula>
    </cfRule>
  </conditionalFormatting>
  <conditionalFormatting sqref="AJ13">
    <cfRule type="cellIs" dxfId="295" priority="35" operator="equal">
      <formula>"Alto"</formula>
    </cfRule>
  </conditionalFormatting>
  <conditionalFormatting sqref="AJ13">
    <cfRule type="cellIs" dxfId="294" priority="36" operator="equal">
      <formula>"Moderado"</formula>
    </cfRule>
  </conditionalFormatting>
  <conditionalFormatting sqref="AJ13">
    <cfRule type="cellIs" dxfId="293" priority="37" operator="equal">
      <formula>"Bajo"</formula>
    </cfRule>
  </conditionalFormatting>
  <conditionalFormatting sqref="K15">
    <cfRule type="cellIs" dxfId="292" priority="38" operator="equal">
      <formula>"Muy Alta"</formula>
    </cfRule>
  </conditionalFormatting>
  <conditionalFormatting sqref="K15">
    <cfRule type="cellIs" dxfId="291" priority="39" operator="equal">
      <formula>"Alta"</formula>
    </cfRule>
  </conditionalFormatting>
  <conditionalFormatting sqref="K15">
    <cfRule type="cellIs" dxfId="290" priority="40" operator="equal">
      <formula>"Media"</formula>
    </cfRule>
  </conditionalFormatting>
  <conditionalFormatting sqref="K15">
    <cfRule type="cellIs" dxfId="289" priority="41" operator="equal">
      <formula>"Baja"</formula>
    </cfRule>
  </conditionalFormatting>
  <conditionalFormatting sqref="K15">
    <cfRule type="cellIs" dxfId="288" priority="42" operator="equal">
      <formula>"Muy Baja"</formula>
    </cfRule>
  </conditionalFormatting>
  <conditionalFormatting sqref="AJ15">
    <cfRule type="cellIs" dxfId="287" priority="43" operator="equal">
      <formula>"Extremo"</formula>
    </cfRule>
  </conditionalFormatting>
  <conditionalFormatting sqref="AJ15">
    <cfRule type="cellIs" dxfId="286" priority="44" operator="equal">
      <formula>"Alto"</formula>
    </cfRule>
  </conditionalFormatting>
  <conditionalFormatting sqref="AJ15">
    <cfRule type="cellIs" dxfId="285" priority="45" operator="equal">
      <formula>"Moderado"</formula>
    </cfRule>
  </conditionalFormatting>
  <conditionalFormatting sqref="AJ15">
    <cfRule type="cellIs" dxfId="284" priority="46" operator="equal">
      <formula>"Bajo"</formula>
    </cfRule>
  </conditionalFormatting>
  <conditionalFormatting sqref="K16">
    <cfRule type="cellIs" dxfId="283" priority="47" operator="equal">
      <formula>"Muy Alta"</formula>
    </cfRule>
  </conditionalFormatting>
  <conditionalFormatting sqref="K16">
    <cfRule type="cellIs" dxfId="282" priority="48" operator="equal">
      <formula>"Alta"</formula>
    </cfRule>
  </conditionalFormatting>
  <conditionalFormatting sqref="K16">
    <cfRule type="cellIs" dxfId="281" priority="49" operator="equal">
      <formula>"Media"</formula>
    </cfRule>
  </conditionalFormatting>
  <conditionalFormatting sqref="K16">
    <cfRule type="cellIs" dxfId="280" priority="50" operator="equal">
      <formula>"Baja"</formula>
    </cfRule>
  </conditionalFormatting>
  <conditionalFormatting sqref="K16">
    <cfRule type="cellIs" dxfId="279" priority="51" operator="equal">
      <formula>"Muy Baja"</formula>
    </cfRule>
  </conditionalFormatting>
  <conditionalFormatting sqref="AJ16">
    <cfRule type="cellIs" dxfId="278" priority="52" operator="equal">
      <formula>"Extremo"</formula>
    </cfRule>
  </conditionalFormatting>
  <conditionalFormatting sqref="AJ16">
    <cfRule type="cellIs" dxfId="277" priority="53" operator="equal">
      <formula>"Alto"</formula>
    </cfRule>
  </conditionalFormatting>
  <conditionalFormatting sqref="AJ16">
    <cfRule type="cellIs" dxfId="276" priority="54" operator="equal">
      <formula>"Moderado"</formula>
    </cfRule>
  </conditionalFormatting>
  <conditionalFormatting sqref="AJ16">
    <cfRule type="cellIs" dxfId="275" priority="55" operator="equal">
      <formula>"Bajo"</formula>
    </cfRule>
  </conditionalFormatting>
  <conditionalFormatting sqref="K17">
    <cfRule type="cellIs" dxfId="274" priority="56" operator="equal">
      <formula>"Muy Alta"</formula>
    </cfRule>
  </conditionalFormatting>
  <conditionalFormatting sqref="K17">
    <cfRule type="cellIs" dxfId="273" priority="57" operator="equal">
      <formula>"Alta"</formula>
    </cfRule>
  </conditionalFormatting>
  <conditionalFormatting sqref="K17">
    <cfRule type="cellIs" dxfId="272" priority="58" operator="equal">
      <formula>"Media"</formula>
    </cfRule>
  </conditionalFormatting>
  <conditionalFormatting sqref="K17">
    <cfRule type="cellIs" dxfId="271" priority="59" operator="equal">
      <formula>"Baja"</formula>
    </cfRule>
  </conditionalFormatting>
  <conditionalFormatting sqref="K17">
    <cfRule type="cellIs" dxfId="270" priority="60" operator="equal">
      <formula>"Muy Baja"</formula>
    </cfRule>
  </conditionalFormatting>
  <conditionalFormatting sqref="AJ17">
    <cfRule type="cellIs" dxfId="269" priority="61" operator="equal">
      <formula>"Extremo"</formula>
    </cfRule>
  </conditionalFormatting>
  <conditionalFormatting sqref="AJ17">
    <cfRule type="cellIs" dxfId="268" priority="62" operator="equal">
      <formula>"Alto"</formula>
    </cfRule>
  </conditionalFormatting>
  <conditionalFormatting sqref="AJ17">
    <cfRule type="cellIs" dxfId="267" priority="63" operator="equal">
      <formula>"Moderado"</formula>
    </cfRule>
  </conditionalFormatting>
  <conditionalFormatting sqref="AJ17">
    <cfRule type="cellIs" dxfId="266" priority="64" operator="equal">
      <formula>"Bajo"</formula>
    </cfRule>
  </conditionalFormatting>
  <conditionalFormatting sqref="K20">
    <cfRule type="cellIs" dxfId="265" priority="65" operator="equal">
      <formula>"Muy Alta"</formula>
    </cfRule>
  </conditionalFormatting>
  <conditionalFormatting sqref="K20">
    <cfRule type="cellIs" dxfId="264" priority="66" operator="equal">
      <formula>"Alta"</formula>
    </cfRule>
  </conditionalFormatting>
  <conditionalFormatting sqref="K20">
    <cfRule type="cellIs" dxfId="263" priority="67" operator="equal">
      <formula>"Media"</formula>
    </cfRule>
  </conditionalFormatting>
  <conditionalFormatting sqref="K20">
    <cfRule type="cellIs" dxfId="262" priority="68" operator="equal">
      <formula>"Baja"</formula>
    </cfRule>
  </conditionalFormatting>
  <conditionalFormatting sqref="K20">
    <cfRule type="cellIs" dxfId="261" priority="69" operator="equal">
      <formula>"Muy Baja"</formula>
    </cfRule>
  </conditionalFormatting>
  <conditionalFormatting sqref="AJ20">
    <cfRule type="cellIs" dxfId="260" priority="70" operator="equal">
      <formula>"Extremo"</formula>
    </cfRule>
  </conditionalFormatting>
  <conditionalFormatting sqref="AJ20">
    <cfRule type="cellIs" dxfId="259" priority="71" operator="equal">
      <formula>"Alto"</formula>
    </cfRule>
  </conditionalFormatting>
  <conditionalFormatting sqref="AJ20">
    <cfRule type="cellIs" dxfId="258" priority="72" operator="equal">
      <formula>"Moderado"</formula>
    </cfRule>
  </conditionalFormatting>
  <conditionalFormatting sqref="AJ20">
    <cfRule type="cellIs" dxfId="257" priority="73" operator="equal">
      <formula>"Bajo"</formula>
    </cfRule>
  </conditionalFormatting>
  <conditionalFormatting sqref="K22">
    <cfRule type="cellIs" dxfId="256" priority="74" operator="equal">
      <formula>"Muy Alta"</formula>
    </cfRule>
  </conditionalFormatting>
  <conditionalFormatting sqref="K22">
    <cfRule type="cellIs" dxfId="255" priority="75" operator="equal">
      <formula>"Alta"</formula>
    </cfRule>
  </conditionalFormatting>
  <conditionalFormatting sqref="K22">
    <cfRule type="cellIs" dxfId="254" priority="76" operator="equal">
      <formula>"Media"</formula>
    </cfRule>
  </conditionalFormatting>
  <conditionalFormatting sqref="K22">
    <cfRule type="cellIs" dxfId="253" priority="77" operator="equal">
      <formula>"Baja"</formula>
    </cfRule>
  </conditionalFormatting>
  <conditionalFormatting sqref="K22">
    <cfRule type="cellIs" dxfId="252" priority="78" operator="equal">
      <formula>"Muy Baja"</formula>
    </cfRule>
  </conditionalFormatting>
  <conditionalFormatting sqref="AJ22">
    <cfRule type="cellIs" dxfId="251" priority="79" operator="equal">
      <formula>"Extremo"</formula>
    </cfRule>
  </conditionalFormatting>
  <conditionalFormatting sqref="AJ22">
    <cfRule type="cellIs" dxfId="250" priority="80" operator="equal">
      <formula>"Alto"</formula>
    </cfRule>
  </conditionalFormatting>
  <conditionalFormatting sqref="AJ22">
    <cfRule type="cellIs" dxfId="249" priority="81" operator="equal">
      <formula>"Moderado"</formula>
    </cfRule>
  </conditionalFormatting>
  <conditionalFormatting sqref="AJ22">
    <cfRule type="cellIs" dxfId="248" priority="82" operator="equal">
      <formula>"Bajo"</formula>
    </cfRule>
  </conditionalFormatting>
  <conditionalFormatting sqref="K25">
    <cfRule type="cellIs" dxfId="247" priority="83" operator="equal">
      <formula>"Muy Alta"</formula>
    </cfRule>
  </conditionalFormatting>
  <conditionalFormatting sqref="K25">
    <cfRule type="cellIs" dxfId="246" priority="84" operator="equal">
      <formula>"Alta"</formula>
    </cfRule>
  </conditionalFormatting>
  <conditionalFormatting sqref="K25">
    <cfRule type="cellIs" dxfId="245" priority="85" operator="equal">
      <formula>"Media"</formula>
    </cfRule>
  </conditionalFormatting>
  <conditionalFormatting sqref="K25">
    <cfRule type="cellIs" dxfId="244" priority="86" operator="equal">
      <formula>"Baja"</formula>
    </cfRule>
  </conditionalFormatting>
  <conditionalFormatting sqref="K25">
    <cfRule type="cellIs" dxfId="243" priority="87" operator="equal">
      <formula>"Muy Baja"</formula>
    </cfRule>
  </conditionalFormatting>
  <conditionalFormatting sqref="AJ25">
    <cfRule type="cellIs" dxfId="242" priority="88" operator="equal">
      <formula>"Extremo"</formula>
    </cfRule>
  </conditionalFormatting>
  <conditionalFormatting sqref="AJ25">
    <cfRule type="cellIs" dxfId="241" priority="89" operator="equal">
      <formula>"Alto"</formula>
    </cfRule>
  </conditionalFormatting>
  <conditionalFormatting sqref="AJ25">
    <cfRule type="cellIs" dxfId="240" priority="90" operator="equal">
      <formula>"Moderado"</formula>
    </cfRule>
  </conditionalFormatting>
  <conditionalFormatting sqref="AJ25">
    <cfRule type="cellIs" dxfId="239" priority="91" operator="equal">
      <formula>"Bajo"</formula>
    </cfRule>
  </conditionalFormatting>
  <conditionalFormatting sqref="AJ28">
    <cfRule type="cellIs" dxfId="238" priority="92" operator="equal">
      <formula>"Extremo"</formula>
    </cfRule>
  </conditionalFormatting>
  <conditionalFormatting sqref="AJ28">
    <cfRule type="cellIs" dxfId="237" priority="93" operator="equal">
      <formula>"Alto"</formula>
    </cfRule>
  </conditionalFormatting>
  <conditionalFormatting sqref="AJ28">
    <cfRule type="cellIs" dxfId="236" priority="94" operator="equal">
      <formula>"Moderado"</formula>
    </cfRule>
  </conditionalFormatting>
  <conditionalFormatting sqref="AJ28">
    <cfRule type="cellIs" dxfId="235" priority="95" operator="equal">
      <formula>"Bajo"</formula>
    </cfRule>
  </conditionalFormatting>
  <conditionalFormatting sqref="AG10:AG26 AG28:AG31 AG42">
    <cfRule type="containsText" dxfId="234" priority="96" operator="containsText" text="❌">
      <formula>NOT(ISERROR(SEARCH(("❌"),(AG10))))</formula>
    </cfRule>
  </conditionalFormatting>
  <conditionalFormatting sqref="AH13 AH15:AH17 AH20 AH22 AH25 AH28">
    <cfRule type="cellIs" dxfId="233" priority="97" operator="equal">
      <formula>"Catastrófico"</formula>
    </cfRule>
  </conditionalFormatting>
  <conditionalFormatting sqref="AH13 AH15:AH17 AH20 AH22 AH25 AH28">
    <cfRule type="cellIs" dxfId="232" priority="98" operator="equal">
      <formula>"Mayor"</formula>
    </cfRule>
  </conditionalFormatting>
  <conditionalFormatting sqref="AH13 AH15:AH17 AH20 AH22 AH25 AH28">
    <cfRule type="cellIs" dxfId="231" priority="99" operator="equal">
      <formula>"Moderado"</formula>
    </cfRule>
  </conditionalFormatting>
  <conditionalFormatting sqref="AH13 AH15:AH17 AH20 AH22 AH25 AH28">
    <cfRule type="cellIs" dxfId="230" priority="100" operator="equal">
      <formula>"Menor"</formula>
    </cfRule>
  </conditionalFormatting>
  <conditionalFormatting sqref="AH13 AH15:AH17 AH20 AH22 AH25 AH28">
    <cfRule type="cellIs" dxfId="229" priority="101" operator="equal">
      <formula>"Leve"</formula>
    </cfRule>
  </conditionalFormatting>
  <conditionalFormatting sqref="AU15">
    <cfRule type="cellIs" dxfId="228" priority="102" operator="equal">
      <formula>"Muy Alta"</formula>
    </cfRule>
  </conditionalFormatting>
  <conditionalFormatting sqref="AU15">
    <cfRule type="cellIs" dxfId="227" priority="103" operator="equal">
      <formula>"Alta"</formula>
    </cfRule>
  </conditionalFormatting>
  <conditionalFormatting sqref="AU15">
    <cfRule type="cellIs" dxfId="226" priority="104" operator="equal">
      <formula>"Media"</formula>
    </cfRule>
  </conditionalFormatting>
  <conditionalFormatting sqref="AU15">
    <cfRule type="cellIs" dxfId="225" priority="105" operator="equal">
      <formula>"Baja"</formula>
    </cfRule>
  </conditionalFormatting>
  <conditionalFormatting sqref="AU15">
    <cfRule type="cellIs" dxfId="224" priority="106" operator="equal">
      <formula>"Muy Baja"</formula>
    </cfRule>
  </conditionalFormatting>
  <conditionalFormatting sqref="AW15">
    <cfRule type="cellIs" dxfId="223" priority="107" operator="equal">
      <formula>"Catastrófico"</formula>
    </cfRule>
  </conditionalFormatting>
  <conditionalFormatting sqref="AW15">
    <cfRule type="cellIs" dxfId="222" priority="108" operator="equal">
      <formula>"Mayor"</formula>
    </cfRule>
  </conditionalFormatting>
  <conditionalFormatting sqref="AW15">
    <cfRule type="cellIs" dxfId="221" priority="109" operator="equal">
      <formula>"Moderado"</formula>
    </cfRule>
  </conditionalFormatting>
  <conditionalFormatting sqref="AW15">
    <cfRule type="cellIs" dxfId="220" priority="110" operator="equal">
      <formula>"Menor"</formula>
    </cfRule>
  </conditionalFormatting>
  <conditionalFormatting sqref="AW15">
    <cfRule type="cellIs" dxfId="219" priority="111" operator="equal">
      <formula>"Leve"</formula>
    </cfRule>
  </conditionalFormatting>
  <conditionalFormatting sqref="AY15">
    <cfRule type="cellIs" dxfId="218" priority="112" operator="equal">
      <formula>"Extremo"</formula>
    </cfRule>
  </conditionalFormatting>
  <conditionalFormatting sqref="AY15">
    <cfRule type="cellIs" dxfId="217" priority="113" operator="equal">
      <formula>"Alto"</formula>
    </cfRule>
  </conditionalFormatting>
  <conditionalFormatting sqref="AY15">
    <cfRule type="cellIs" dxfId="216" priority="114" operator="equal">
      <formula>"Moderado"</formula>
    </cfRule>
  </conditionalFormatting>
  <conditionalFormatting sqref="AY15">
    <cfRule type="cellIs" dxfId="215" priority="115" operator="equal">
      <formula>"Bajo"</formula>
    </cfRule>
  </conditionalFormatting>
  <conditionalFormatting sqref="AU16">
    <cfRule type="cellIs" dxfId="214" priority="116" operator="equal">
      <formula>"Muy Alta"</formula>
    </cfRule>
  </conditionalFormatting>
  <conditionalFormatting sqref="AU16">
    <cfRule type="cellIs" dxfId="213" priority="117" operator="equal">
      <formula>"Alta"</formula>
    </cfRule>
  </conditionalFormatting>
  <conditionalFormatting sqref="AU16">
    <cfRule type="cellIs" dxfId="212" priority="118" operator="equal">
      <formula>"Media"</formula>
    </cfRule>
  </conditionalFormatting>
  <conditionalFormatting sqref="AU16">
    <cfRule type="cellIs" dxfId="211" priority="119" operator="equal">
      <formula>"Baja"</formula>
    </cfRule>
  </conditionalFormatting>
  <conditionalFormatting sqref="AU16">
    <cfRule type="cellIs" dxfId="210" priority="120" operator="equal">
      <formula>"Muy Baja"</formula>
    </cfRule>
  </conditionalFormatting>
  <conditionalFormatting sqref="AW16">
    <cfRule type="cellIs" dxfId="209" priority="121" operator="equal">
      <formula>"Catastrófico"</formula>
    </cfRule>
  </conditionalFormatting>
  <conditionalFormatting sqref="AW16">
    <cfRule type="cellIs" dxfId="208" priority="122" operator="equal">
      <formula>"Mayor"</formula>
    </cfRule>
  </conditionalFormatting>
  <conditionalFormatting sqref="AW16">
    <cfRule type="cellIs" dxfId="207" priority="123" operator="equal">
      <formula>"Moderado"</formula>
    </cfRule>
  </conditionalFormatting>
  <conditionalFormatting sqref="AW16">
    <cfRule type="cellIs" dxfId="206" priority="124" operator="equal">
      <formula>"Menor"</formula>
    </cfRule>
  </conditionalFormatting>
  <conditionalFormatting sqref="AW16">
    <cfRule type="cellIs" dxfId="205" priority="125" operator="equal">
      <formula>"Leve"</formula>
    </cfRule>
  </conditionalFormatting>
  <conditionalFormatting sqref="AY16">
    <cfRule type="cellIs" dxfId="204" priority="126" operator="equal">
      <formula>"Extremo"</formula>
    </cfRule>
  </conditionalFormatting>
  <conditionalFormatting sqref="AY16">
    <cfRule type="cellIs" dxfId="203" priority="127" operator="equal">
      <formula>"Alto"</formula>
    </cfRule>
  </conditionalFormatting>
  <conditionalFormatting sqref="AY16">
    <cfRule type="cellIs" dxfId="202" priority="128" operator="equal">
      <formula>"Moderado"</formula>
    </cfRule>
  </conditionalFormatting>
  <conditionalFormatting sqref="AY16">
    <cfRule type="cellIs" dxfId="201" priority="129" operator="equal">
      <formula>"Bajo"</formula>
    </cfRule>
  </conditionalFormatting>
  <conditionalFormatting sqref="AU17:AU19">
    <cfRule type="cellIs" dxfId="200" priority="130" operator="equal">
      <formula>"Muy Alta"</formula>
    </cfRule>
  </conditionalFormatting>
  <conditionalFormatting sqref="AU17:AU19">
    <cfRule type="cellIs" dxfId="199" priority="131" operator="equal">
      <formula>"Alta"</formula>
    </cfRule>
  </conditionalFormatting>
  <conditionalFormatting sqref="AU17:AU19">
    <cfRule type="cellIs" dxfId="198" priority="132" operator="equal">
      <formula>"Media"</formula>
    </cfRule>
  </conditionalFormatting>
  <conditionalFormatting sqref="AU17:AU19">
    <cfRule type="cellIs" dxfId="197" priority="133" operator="equal">
      <formula>"Baja"</formula>
    </cfRule>
  </conditionalFormatting>
  <conditionalFormatting sqref="AU17:AU19">
    <cfRule type="cellIs" dxfId="196" priority="134" operator="equal">
      <formula>"Muy Baja"</formula>
    </cfRule>
  </conditionalFormatting>
  <conditionalFormatting sqref="AW17:AW19">
    <cfRule type="cellIs" dxfId="195" priority="135" operator="equal">
      <formula>"Catastrófico"</formula>
    </cfRule>
  </conditionalFormatting>
  <conditionalFormatting sqref="AW17:AW19">
    <cfRule type="cellIs" dxfId="194" priority="136" operator="equal">
      <formula>"Mayor"</formula>
    </cfRule>
  </conditionalFormatting>
  <conditionalFormatting sqref="AW17:AW19">
    <cfRule type="cellIs" dxfId="193" priority="137" operator="equal">
      <formula>"Moderado"</formula>
    </cfRule>
  </conditionalFormatting>
  <conditionalFormatting sqref="AW17:AW19">
    <cfRule type="cellIs" dxfId="192" priority="138" operator="equal">
      <formula>"Menor"</formula>
    </cfRule>
  </conditionalFormatting>
  <conditionalFormatting sqref="AW17:AW19">
    <cfRule type="cellIs" dxfId="191" priority="139" operator="equal">
      <formula>"Leve"</formula>
    </cfRule>
  </conditionalFormatting>
  <conditionalFormatting sqref="AY17:AY19">
    <cfRule type="cellIs" dxfId="190" priority="140" operator="equal">
      <formula>"Extremo"</formula>
    </cfRule>
  </conditionalFormatting>
  <conditionalFormatting sqref="AY17:AY19">
    <cfRule type="cellIs" dxfId="189" priority="141" operator="equal">
      <formula>"Alto"</formula>
    </cfRule>
  </conditionalFormatting>
  <conditionalFormatting sqref="AY17:AY19">
    <cfRule type="cellIs" dxfId="188" priority="142" operator="equal">
      <formula>"Moderado"</formula>
    </cfRule>
  </conditionalFormatting>
  <conditionalFormatting sqref="AY17:AY19">
    <cfRule type="cellIs" dxfId="187" priority="143" operator="equal">
      <formula>"Bajo"</formula>
    </cfRule>
  </conditionalFormatting>
  <conditionalFormatting sqref="AU20:AU21">
    <cfRule type="cellIs" dxfId="186" priority="144" operator="equal">
      <formula>"Muy Alta"</formula>
    </cfRule>
  </conditionalFormatting>
  <conditionalFormatting sqref="AU20:AU21">
    <cfRule type="cellIs" dxfId="185" priority="145" operator="equal">
      <formula>"Alta"</formula>
    </cfRule>
  </conditionalFormatting>
  <conditionalFormatting sqref="AU20:AU21">
    <cfRule type="cellIs" dxfId="184" priority="146" operator="equal">
      <formula>"Media"</formula>
    </cfRule>
  </conditionalFormatting>
  <conditionalFormatting sqref="AU20:AU21">
    <cfRule type="cellIs" dxfId="183" priority="147" operator="equal">
      <formula>"Baja"</formula>
    </cfRule>
  </conditionalFormatting>
  <conditionalFormatting sqref="AU20:AU21">
    <cfRule type="cellIs" dxfId="182" priority="148" operator="equal">
      <formula>"Muy Baja"</formula>
    </cfRule>
  </conditionalFormatting>
  <conditionalFormatting sqref="AW20:AW21">
    <cfRule type="cellIs" dxfId="181" priority="149" operator="equal">
      <formula>"Catastrófico"</formula>
    </cfRule>
  </conditionalFormatting>
  <conditionalFormatting sqref="AW20:AW21">
    <cfRule type="cellIs" dxfId="180" priority="150" operator="equal">
      <formula>"Mayor"</formula>
    </cfRule>
  </conditionalFormatting>
  <conditionalFormatting sqref="AW20:AW21">
    <cfRule type="cellIs" dxfId="179" priority="151" operator="equal">
      <formula>"Moderado"</formula>
    </cfRule>
  </conditionalFormatting>
  <conditionalFormatting sqref="AW20:AW21">
    <cfRule type="cellIs" dxfId="178" priority="152" operator="equal">
      <formula>"Menor"</formula>
    </cfRule>
  </conditionalFormatting>
  <conditionalFormatting sqref="AW20:AW21">
    <cfRule type="cellIs" dxfId="177" priority="153" operator="equal">
      <formula>"Leve"</formula>
    </cfRule>
  </conditionalFormatting>
  <conditionalFormatting sqref="AY20:AY21">
    <cfRule type="cellIs" dxfId="176" priority="154" operator="equal">
      <formula>"Extremo"</formula>
    </cfRule>
  </conditionalFormatting>
  <conditionalFormatting sqref="AY20:AY21">
    <cfRule type="cellIs" dxfId="175" priority="155" operator="equal">
      <formula>"Alto"</formula>
    </cfRule>
  </conditionalFormatting>
  <conditionalFormatting sqref="AY20:AY21">
    <cfRule type="cellIs" dxfId="174" priority="156" operator="equal">
      <formula>"Moderado"</formula>
    </cfRule>
  </conditionalFormatting>
  <conditionalFormatting sqref="AY20:AY21">
    <cfRule type="cellIs" dxfId="173" priority="157" operator="equal">
      <formula>"Bajo"</formula>
    </cfRule>
  </conditionalFormatting>
  <conditionalFormatting sqref="AU30:AU31">
    <cfRule type="cellIs" dxfId="172" priority="158" operator="equal">
      <formula>"Muy Alta"</formula>
    </cfRule>
  </conditionalFormatting>
  <conditionalFormatting sqref="AU30:AU31">
    <cfRule type="cellIs" dxfId="171" priority="159" operator="equal">
      <formula>"Alta"</formula>
    </cfRule>
  </conditionalFormatting>
  <conditionalFormatting sqref="AU30:AU31">
    <cfRule type="cellIs" dxfId="170" priority="160" operator="equal">
      <formula>"Media"</formula>
    </cfRule>
  </conditionalFormatting>
  <conditionalFormatting sqref="AU30:AU31">
    <cfRule type="cellIs" dxfId="169" priority="161" operator="equal">
      <formula>"Baja"</formula>
    </cfRule>
  </conditionalFormatting>
  <conditionalFormatting sqref="AU30:AU31">
    <cfRule type="cellIs" dxfId="168" priority="162" operator="equal">
      <formula>"Muy Baja"</formula>
    </cfRule>
  </conditionalFormatting>
  <conditionalFormatting sqref="AW30:AW31">
    <cfRule type="cellIs" dxfId="167" priority="163" operator="equal">
      <formula>"Catastrófico"</formula>
    </cfRule>
  </conditionalFormatting>
  <conditionalFormatting sqref="AW30:AW31">
    <cfRule type="cellIs" dxfId="166" priority="164" operator="equal">
      <formula>"Mayor"</formula>
    </cfRule>
  </conditionalFormatting>
  <conditionalFormatting sqref="AW30:AW31">
    <cfRule type="cellIs" dxfId="165" priority="165" operator="equal">
      <formula>"Moderado"</formula>
    </cfRule>
  </conditionalFormatting>
  <conditionalFormatting sqref="AW30:AW31">
    <cfRule type="cellIs" dxfId="164" priority="166" operator="equal">
      <formula>"Menor"</formula>
    </cfRule>
  </conditionalFormatting>
  <conditionalFormatting sqref="AW30:AW31">
    <cfRule type="cellIs" dxfId="163" priority="167" operator="equal">
      <formula>"Leve"</formula>
    </cfRule>
  </conditionalFormatting>
  <conditionalFormatting sqref="AY30:AY31">
    <cfRule type="cellIs" dxfId="162" priority="168" operator="equal">
      <formula>"Extremo"</formula>
    </cfRule>
  </conditionalFormatting>
  <conditionalFormatting sqref="AY30:AY31">
    <cfRule type="cellIs" dxfId="161" priority="169" operator="equal">
      <formula>"Alto"</formula>
    </cfRule>
  </conditionalFormatting>
  <conditionalFormatting sqref="AY30:AY31">
    <cfRule type="cellIs" dxfId="160" priority="170" operator="equal">
      <formula>"Moderado"</formula>
    </cfRule>
  </conditionalFormatting>
  <conditionalFormatting sqref="AY30:AY31">
    <cfRule type="cellIs" dxfId="159" priority="171" operator="equal">
      <formula>"Bajo"</formula>
    </cfRule>
  </conditionalFormatting>
  <conditionalFormatting sqref="K30">
    <cfRule type="cellIs" dxfId="158" priority="172" operator="equal">
      <formula>"Muy Alta"</formula>
    </cfRule>
  </conditionalFormatting>
  <conditionalFormatting sqref="K30">
    <cfRule type="cellIs" dxfId="157" priority="173" operator="equal">
      <formula>"Alta"</formula>
    </cfRule>
  </conditionalFormatting>
  <conditionalFormatting sqref="K30">
    <cfRule type="cellIs" dxfId="156" priority="174" operator="equal">
      <formula>"Media"</formula>
    </cfRule>
  </conditionalFormatting>
  <conditionalFormatting sqref="K30">
    <cfRule type="cellIs" dxfId="155" priority="175" operator="equal">
      <formula>"Baja"</formula>
    </cfRule>
  </conditionalFormatting>
  <conditionalFormatting sqref="K30">
    <cfRule type="cellIs" dxfId="154" priority="176" operator="equal">
      <formula>"Muy Baja"</formula>
    </cfRule>
  </conditionalFormatting>
  <conditionalFormatting sqref="AJ30">
    <cfRule type="cellIs" dxfId="153" priority="177" operator="equal">
      <formula>"Extremo"</formula>
    </cfRule>
  </conditionalFormatting>
  <conditionalFormatting sqref="AJ30">
    <cfRule type="cellIs" dxfId="152" priority="178" operator="equal">
      <formula>"Alto"</formula>
    </cfRule>
  </conditionalFormatting>
  <conditionalFormatting sqref="AJ30">
    <cfRule type="cellIs" dxfId="151" priority="179" operator="equal">
      <formula>"Moderado"</formula>
    </cfRule>
  </conditionalFormatting>
  <conditionalFormatting sqref="AJ30">
    <cfRule type="cellIs" dxfId="150" priority="180" operator="equal">
      <formula>"Bajo"</formula>
    </cfRule>
  </conditionalFormatting>
  <conditionalFormatting sqref="AH30">
    <cfRule type="cellIs" dxfId="149" priority="181" operator="equal">
      <formula>"Catastrófico"</formula>
    </cfRule>
  </conditionalFormatting>
  <conditionalFormatting sqref="AH30">
    <cfRule type="cellIs" dxfId="148" priority="182" operator="equal">
      <formula>"Mayor"</formula>
    </cfRule>
  </conditionalFormatting>
  <conditionalFormatting sqref="AH30">
    <cfRule type="cellIs" dxfId="147" priority="183" operator="equal">
      <formula>"Moderado"</formula>
    </cfRule>
  </conditionalFormatting>
  <conditionalFormatting sqref="AH30">
    <cfRule type="cellIs" dxfId="146" priority="184" operator="equal">
      <formula>"Menor"</formula>
    </cfRule>
  </conditionalFormatting>
  <conditionalFormatting sqref="AH30">
    <cfRule type="cellIs" dxfId="145" priority="185" operator="equal">
      <formula>"Leve"</formula>
    </cfRule>
  </conditionalFormatting>
  <conditionalFormatting sqref="AU32:AU36">
    <cfRule type="cellIs" dxfId="144" priority="186" operator="equal">
      <formula>"Muy Alta"</formula>
    </cfRule>
  </conditionalFormatting>
  <conditionalFormatting sqref="AU32:AU36">
    <cfRule type="cellIs" dxfId="143" priority="187" operator="equal">
      <formula>"Alta"</formula>
    </cfRule>
  </conditionalFormatting>
  <conditionalFormatting sqref="AU32:AU36">
    <cfRule type="cellIs" dxfId="142" priority="188" operator="equal">
      <formula>"Media"</formula>
    </cfRule>
  </conditionalFormatting>
  <conditionalFormatting sqref="AU32:AU36">
    <cfRule type="cellIs" dxfId="141" priority="189" operator="equal">
      <formula>"Baja"</formula>
    </cfRule>
  </conditionalFormatting>
  <conditionalFormatting sqref="AU32:AU36">
    <cfRule type="cellIs" dxfId="140" priority="190" operator="equal">
      <formula>"Muy Baja"</formula>
    </cfRule>
  </conditionalFormatting>
  <conditionalFormatting sqref="AW32:AW36">
    <cfRule type="cellIs" dxfId="139" priority="191" operator="equal">
      <formula>"Catastrófico"</formula>
    </cfRule>
  </conditionalFormatting>
  <conditionalFormatting sqref="AW32:AW36">
    <cfRule type="cellIs" dxfId="138" priority="192" operator="equal">
      <formula>"Mayor"</formula>
    </cfRule>
  </conditionalFormatting>
  <conditionalFormatting sqref="AW32:AW36">
    <cfRule type="cellIs" dxfId="137" priority="193" operator="equal">
      <formula>"Moderado"</formula>
    </cfRule>
  </conditionalFormatting>
  <conditionalFormatting sqref="AW32:AW36">
    <cfRule type="cellIs" dxfId="136" priority="194" operator="equal">
      <formula>"Menor"</formula>
    </cfRule>
  </conditionalFormatting>
  <conditionalFormatting sqref="AW32:AW36">
    <cfRule type="cellIs" dxfId="135" priority="195" operator="equal">
      <formula>"Leve"</formula>
    </cfRule>
  </conditionalFormatting>
  <conditionalFormatting sqref="AY32:AY36">
    <cfRule type="cellIs" dxfId="134" priority="196" operator="equal">
      <formula>"Extremo"</formula>
    </cfRule>
  </conditionalFormatting>
  <conditionalFormatting sqref="AY32:AY36">
    <cfRule type="cellIs" dxfId="133" priority="197" operator="equal">
      <formula>"Alto"</formula>
    </cfRule>
  </conditionalFormatting>
  <conditionalFormatting sqref="AY32:AY36">
    <cfRule type="cellIs" dxfId="132" priority="198" operator="equal">
      <formula>"Moderado"</formula>
    </cfRule>
  </conditionalFormatting>
  <conditionalFormatting sqref="AY32:AY36">
    <cfRule type="cellIs" dxfId="131" priority="199" operator="equal">
      <formula>"Bajo"</formula>
    </cfRule>
  </conditionalFormatting>
  <conditionalFormatting sqref="K32:K35">
    <cfRule type="cellIs" dxfId="130" priority="200" operator="equal">
      <formula>"Muy Alta"</formula>
    </cfRule>
  </conditionalFormatting>
  <conditionalFormatting sqref="K32:K35">
    <cfRule type="cellIs" dxfId="129" priority="201" operator="equal">
      <formula>"Alta"</formula>
    </cfRule>
  </conditionalFormatting>
  <conditionalFormatting sqref="K32:K35">
    <cfRule type="cellIs" dxfId="128" priority="202" operator="equal">
      <formula>"Media"</formula>
    </cfRule>
  </conditionalFormatting>
  <conditionalFormatting sqref="K32:K35">
    <cfRule type="cellIs" dxfId="127" priority="203" operator="equal">
      <formula>"Baja"</formula>
    </cfRule>
  </conditionalFormatting>
  <conditionalFormatting sqref="K32:K35">
    <cfRule type="cellIs" dxfId="126" priority="204" operator="equal">
      <formula>"Muy Baja"</formula>
    </cfRule>
  </conditionalFormatting>
  <conditionalFormatting sqref="AJ32:AJ35">
    <cfRule type="cellIs" dxfId="125" priority="205" operator="equal">
      <formula>"Extremo"</formula>
    </cfRule>
  </conditionalFormatting>
  <conditionalFormatting sqref="AJ32:AJ35">
    <cfRule type="cellIs" dxfId="124" priority="206" operator="equal">
      <formula>"Alto"</formula>
    </cfRule>
  </conditionalFormatting>
  <conditionalFormatting sqref="AJ32:AJ35">
    <cfRule type="cellIs" dxfId="123" priority="207" operator="equal">
      <formula>"Moderado"</formula>
    </cfRule>
  </conditionalFormatting>
  <conditionalFormatting sqref="AJ32:AJ35">
    <cfRule type="cellIs" dxfId="122" priority="208" operator="equal">
      <formula>"Bajo"</formula>
    </cfRule>
  </conditionalFormatting>
  <conditionalFormatting sqref="AG32">
    <cfRule type="containsText" dxfId="121" priority="209" operator="containsText" text="❌">
      <formula>NOT(ISERROR(SEARCH(("❌"),(AG32))))</formula>
    </cfRule>
  </conditionalFormatting>
  <conditionalFormatting sqref="AH32:AH35">
    <cfRule type="cellIs" dxfId="120" priority="210" operator="equal">
      <formula>"Catastrófico"</formula>
    </cfRule>
  </conditionalFormatting>
  <conditionalFormatting sqref="AH32:AH35">
    <cfRule type="cellIs" dxfId="119" priority="211" operator="equal">
      <formula>"Mayor"</formula>
    </cfRule>
  </conditionalFormatting>
  <conditionalFormatting sqref="AH32:AH35">
    <cfRule type="cellIs" dxfId="118" priority="212" operator="equal">
      <formula>"Moderado"</formula>
    </cfRule>
  </conditionalFormatting>
  <conditionalFormatting sqref="AH32:AH35">
    <cfRule type="cellIs" dxfId="117" priority="213" operator="equal">
      <formula>"Menor"</formula>
    </cfRule>
  </conditionalFormatting>
  <conditionalFormatting sqref="AH32:AH35">
    <cfRule type="cellIs" dxfId="116" priority="214" operator="equal">
      <formula>"Leve"</formula>
    </cfRule>
  </conditionalFormatting>
  <conditionalFormatting sqref="AU37:AU40">
    <cfRule type="cellIs" dxfId="115" priority="215" operator="equal">
      <formula>"Muy Alta"</formula>
    </cfRule>
  </conditionalFormatting>
  <conditionalFormatting sqref="AU37:AU40">
    <cfRule type="cellIs" dxfId="114" priority="216" operator="equal">
      <formula>"Alta"</formula>
    </cfRule>
  </conditionalFormatting>
  <conditionalFormatting sqref="AU37:AU40">
    <cfRule type="cellIs" dxfId="113" priority="217" operator="equal">
      <formula>"Media"</formula>
    </cfRule>
  </conditionalFormatting>
  <conditionalFormatting sqref="AU37:AU40">
    <cfRule type="cellIs" dxfId="112" priority="218" operator="equal">
      <formula>"Baja"</formula>
    </cfRule>
  </conditionalFormatting>
  <conditionalFormatting sqref="AU37:AU40">
    <cfRule type="cellIs" dxfId="111" priority="219" operator="equal">
      <formula>"Muy Baja"</formula>
    </cfRule>
  </conditionalFormatting>
  <conditionalFormatting sqref="AW37:AW40">
    <cfRule type="cellIs" dxfId="110" priority="220" operator="equal">
      <formula>"Catastrófico"</formula>
    </cfRule>
  </conditionalFormatting>
  <conditionalFormatting sqref="AW37:AW40">
    <cfRule type="cellIs" dxfId="109" priority="221" operator="equal">
      <formula>"Mayor"</formula>
    </cfRule>
  </conditionalFormatting>
  <conditionalFormatting sqref="AW37:AW40">
    <cfRule type="cellIs" dxfId="108" priority="222" operator="equal">
      <formula>"Moderado"</formula>
    </cfRule>
  </conditionalFormatting>
  <conditionalFormatting sqref="AW37:AW40">
    <cfRule type="cellIs" dxfId="107" priority="223" operator="equal">
      <formula>"Menor"</formula>
    </cfRule>
  </conditionalFormatting>
  <conditionalFormatting sqref="AW37:AW40">
    <cfRule type="cellIs" dxfId="106" priority="224" operator="equal">
      <formula>"Leve"</formula>
    </cfRule>
  </conditionalFormatting>
  <conditionalFormatting sqref="AY37:AY40">
    <cfRule type="cellIs" dxfId="105" priority="225" operator="equal">
      <formula>"Extremo"</formula>
    </cfRule>
  </conditionalFormatting>
  <conditionalFormatting sqref="AY37:AY40">
    <cfRule type="cellIs" dxfId="104" priority="226" operator="equal">
      <formula>"Alto"</formula>
    </cfRule>
  </conditionalFormatting>
  <conditionalFormatting sqref="AY37:AY40">
    <cfRule type="cellIs" dxfId="103" priority="227" operator="equal">
      <formula>"Moderado"</formula>
    </cfRule>
  </conditionalFormatting>
  <conditionalFormatting sqref="AY37:AY40">
    <cfRule type="cellIs" dxfId="102" priority="228" operator="equal">
      <formula>"Bajo"</formula>
    </cfRule>
  </conditionalFormatting>
  <conditionalFormatting sqref="K37:K39">
    <cfRule type="cellIs" dxfId="101" priority="229" operator="equal">
      <formula>"Muy Alta"</formula>
    </cfRule>
  </conditionalFormatting>
  <conditionalFormatting sqref="K37:K39">
    <cfRule type="cellIs" dxfId="100" priority="230" operator="equal">
      <formula>"Alta"</formula>
    </cfRule>
  </conditionalFormatting>
  <conditionalFormatting sqref="K37:K39">
    <cfRule type="cellIs" dxfId="99" priority="231" operator="equal">
      <formula>"Media"</formula>
    </cfRule>
  </conditionalFormatting>
  <conditionalFormatting sqref="K37:K39">
    <cfRule type="cellIs" dxfId="98" priority="232" operator="equal">
      <formula>"Baja"</formula>
    </cfRule>
  </conditionalFormatting>
  <conditionalFormatting sqref="K37:K39">
    <cfRule type="cellIs" dxfId="97" priority="233" operator="equal">
      <formula>"Muy Baja"</formula>
    </cfRule>
  </conditionalFormatting>
  <conditionalFormatting sqref="AJ37:AJ39">
    <cfRule type="cellIs" dxfId="96" priority="234" operator="equal">
      <formula>"Extremo"</formula>
    </cfRule>
  </conditionalFormatting>
  <conditionalFormatting sqref="AJ37:AJ39">
    <cfRule type="cellIs" dxfId="95" priority="235" operator="equal">
      <formula>"Alto"</formula>
    </cfRule>
  </conditionalFormatting>
  <conditionalFormatting sqref="AJ37:AJ39">
    <cfRule type="cellIs" dxfId="94" priority="236" operator="equal">
      <formula>"Moderado"</formula>
    </cfRule>
  </conditionalFormatting>
  <conditionalFormatting sqref="AJ37:AJ39">
    <cfRule type="cellIs" dxfId="93" priority="237" operator="equal">
      <formula>"Bajo"</formula>
    </cfRule>
  </conditionalFormatting>
  <conditionalFormatting sqref="AG37:AG40">
    <cfRule type="containsText" dxfId="92" priority="238" operator="containsText" text="❌">
      <formula>NOT(ISERROR(SEARCH(("❌"),(AG37))))</formula>
    </cfRule>
  </conditionalFormatting>
  <conditionalFormatting sqref="AH37:AH39">
    <cfRule type="cellIs" dxfId="91" priority="239" operator="equal">
      <formula>"Catastrófico"</formula>
    </cfRule>
  </conditionalFormatting>
  <conditionalFormatting sqref="AH37:AH39">
    <cfRule type="cellIs" dxfId="90" priority="240" operator="equal">
      <formula>"Mayor"</formula>
    </cfRule>
  </conditionalFormatting>
  <conditionalFormatting sqref="AH37:AH39">
    <cfRule type="cellIs" dxfId="89" priority="241" operator="equal">
      <formula>"Moderado"</formula>
    </cfRule>
  </conditionalFormatting>
  <conditionalFormatting sqref="AH37:AH39">
    <cfRule type="cellIs" dxfId="88" priority="242" operator="equal">
      <formula>"Menor"</formula>
    </cfRule>
  </conditionalFormatting>
  <conditionalFormatting sqref="AH37:AH39">
    <cfRule type="cellIs" dxfId="87" priority="243" operator="equal">
      <formula>"Leve"</formula>
    </cfRule>
  </conditionalFormatting>
  <conditionalFormatting sqref="AU41">
    <cfRule type="cellIs" dxfId="86" priority="244" operator="equal">
      <formula>"Muy Alta"</formula>
    </cfRule>
  </conditionalFormatting>
  <conditionalFormatting sqref="AU41">
    <cfRule type="cellIs" dxfId="85" priority="245" operator="equal">
      <formula>"Alta"</formula>
    </cfRule>
  </conditionalFormatting>
  <conditionalFormatting sqref="AU41">
    <cfRule type="cellIs" dxfId="84" priority="246" operator="equal">
      <formula>"Media"</formula>
    </cfRule>
  </conditionalFormatting>
  <conditionalFormatting sqref="AU41">
    <cfRule type="cellIs" dxfId="83" priority="247" operator="equal">
      <formula>"Baja"</formula>
    </cfRule>
  </conditionalFormatting>
  <conditionalFormatting sqref="AU41">
    <cfRule type="cellIs" dxfId="82" priority="248" operator="equal">
      <formula>"Muy Baja"</formula>
    </cfRule>
  </conditionalFormatting>
  <conditionalFormatting sqref="AW41">
    <cfRule type="cellIs" dxfId="81" priority="249" operator="equal">
      <formula>"Catastrófico"</formula>
    </cfRule>
  </conditionalFormatting>
  <conditionalFormatting sqref="AW41">
    <cfRule type="cellIs" dxfId="80" priority="250" operator="equal">
      <formula>"Mayor"</formula>
    </cfRule>
  </conditionalFormatting>
  <conditionalFormatting sqref="AW41">
    <cfRule type="cellIs" dxfId="79" priority="251" operator="equal">
      <formula>"Moderado"</formula>
    </cfRule>
  </conditionalFormatting>
  <conditionalFormatting sqref="AW41">
    <cfRule type="cellIs" dxfId="78" priority="252" operator="equal">
      <formula>"Menor"</formula>
    </cfRule>
  </conditionalFormatting>
  <conditionalFormatting sqref="AW41">
    <cfRule type="cellIs" dxfId="77" priority="253" operator="equal">
      <formula>"Leve"</formula>
    </cfRule>
  </conditionalFormatting>
  <conditionalFormatting sqref="AY41">
    <cfRule type="cellIs" dxfId="76" priority="254" operator="equal">
      <formula>"Extremo"</formula>
    </cfRule>
  </conditionalFormatting>
  <conditionalFormatting sqref="AY41">
    <cfRule type="cellIs" dxfId="75" priority="255" operator="equal">
      <formula>"Alto"</formula>
    </cfRule>
  </conditionalFormatting>
  <conditionalFormatting sqref="AY41">
    <cfRule type="cellIs" dxfId="74" priority="256" operator="equal">
      <formula>"Moderado"</formula>
    </cfRule>
  </conditionalFormatting>
  <conditionalFormatting sqref="AY41">
    <cfRule type="cellIs" dxfId="73" priority="257" operator="equal">
      <formula>"Bajo"</formula>
    </cfRule>
  </conditionalFormatting>
  <conditionalFormatting sqref="K41">
    <cfRule type="cellIs" dxfId="72" priority="258" operator="equal">
      <formula>"Muy Alta"</formula>
    </cfRule>
  </conditionalFormatting>
  <conditionalFormatting sqref="K41">
    <cfRule type="cellIs" dxfId="71" priority="259" operator="equal">
      <formula>"Alta"</formula>
    </cfRule>
  </conditionalFormatting>
  <conditionalFormatting sqref="K41">
    <cfRule type="cellIs" dxfId="70" priority="260" operator="equal">
      <formula>"Media"</formula>
    </cfRule>
  </conditionalFormatting>
  <conditionalFormatting sqref="K41">
    <cfRule type="cellIs" dxfId="69" priority="261" operator="equal">
      <formula>"Baja"</formula>
    </cfRule>
  </conditionalFormatting>
  <conditionalFormatting sqref="K41">
    <cfRule type="cellIs" dxfId="68" priority="262" operator="equal">
      <formula>"Muy Baja"</formula>
    </cfRule>
  </conditionalFormatting>
  <conditionalFormatting sqref="AJ41">
    <cfRule type="cellIs" dxfId="67" priority="263" operator="equal">
      <formula>"Extremo"</formula>
    </cfRule>
  </conditionalFormatting>
  <conditionalFormatting sqref="AJ41">
    <cfRule type="cellIs" dxfId="66" priority="264" operator="equal">
      <formula>"Alto"</formula>
    </cfRule>
  </conditionalFormatting>
  <conditionalFormatting sqref="AJ41">
    <cfRule type="cellIs" dxfId="65" priority="265" operator="equal">
      <formula>"Moderado"</formula>
    </cfRule>
  </conditionalFormatting>
  <conditionalFormatting sqref="AJ41">
    <cfRule type="cellIs" dxfId="64" priority="266" operator="equal">
      <formula>"Bajo"</formula>
    </cfRule>
  </conditionalFormatting>
  <conditionalFormatting sqref="AG41">
    <cfRule type="containsText" dxfId="63" priority="267" operator="containsText" text="❌">
      <formula>NOT(ISERROR(SEARCH(("❌"),(AG41))))</formula>
    </cfRule>
  </conditionalFormatting>
  <conditionalFormatting sqref="AH41">
    <cfRule type="cellIs" dxfId="62" priority="268" operator="equal">
      <formula>"Catastrófico"</formula>
    </cfRule>
  </conditionalFormatting>
  <conditionalFormatting sqref="AH41">
    <cfRule type="cellIs" dxfId="61" priority="269" operator="equal">
      <formula>"Mayor"</formula>
    </cfRule>
  </conditionalFormatting>
  <conditionalFormatting sqref="AH41">
    <cfRule type="cellIs" dxfId="60" priority="270" operator="equal">
      <formula>"Moderado"</formula>
    </cfRule>
  </conditionalFormatting>
  <conditionalFormatting sqref="AH41">
    <cfRule type="cellIs" dxfId="59" priority="271" operator="equal">
      <formula>"Menor"</formula>
    </cfRule>
  </conditionalFormatting>
  <conditionalFormatting sqref="AH41">
    <cfRule type="cellIs" dxfId="58" priority="272" operator="equal">
      <formula>"Leve"</formula>
    </cfRule>
  </conditionalFormatting>
  <conditionalFormatting sqref="K43">
    <cfRule type="cellIs" dxfId="57" priority="273" operator="equal">
      <formula>"Muy Alta"</formula>
    </cfRule>
  </conditionalFormatting>
  <conditionalFormatting sqref="K43">
    <cfRule type="cellIs" dxfId="56" priority="274" operator="equal">
      <formula>"Alta"</formula>
    </cfRule>
  </conditionalFormatting>
  <conditionalFormatting sqref="K43">
    <cfRule type="cellIs" dxfId="55" priority="275" operator="equal">
      <formula>"Media"</formula>
    </cfRule>
  </conditionalFormatting>
  <conditionalFormatting sqref="K43">
    <cfRule type="cellIs" dxfId="54" priority="276" operator="equal">
      <formula>"Baja"</formula>
    </cfRule>
  </conditionalFormatting>
  <conditionalFormatting sqref="K43">
    <cfRule type="cellIs" dxfId="53" priority="277" operator="equal">
      <formula>"Muy Baja"</formula>
    </cfRule>
  </conditionalFormatting>
  <conditionalFormatting sqref="AH43">
    <cfRule type="cellIs" dxfId="52" priority="278" operator="equal">
      <formula>"Catastrófico"</formula>
    </cfRule>
  </conditionalFormatting>
  <conditionalFormatting sqref="AH43">
    <cfRule type="cellIs" dxfId="51" priority="279" operator="equal">
      <formula>"Mayor"</formula>
    </cfRule>
  </conditionalFormatting>
  <conditionalFormatting sqref="AH43">
    <cfRule type="cellIs" dxfId="50" priority="280" operator="equal">
      <formula>"Moderado"</formula>
    </cfRule>
  </conditionalFormatting>
  <conditionalFormatting sqref="AH43">
    <cfRule type="cellIs" dxfId="49" priority="281" operator="equal">
      <formula>"Menor"</formula>
    </cfRule>
  </conditionalFormatting>
  <conditionalFormatting sqref="AH43">
    <cfRule type="cellIs" dxfId="48" priority="282" operator="equal">
      <formula>"Leve"</formula>
    </cfRule>
  </conditionalFormatting>
  <conditionalFormatting sqref="AJ43">
    <cfRule type="cellIs" dxfId="47" priority="283" operator="equal">
      <formula>"Extremo"</formula>
    </cfRule>
  </conditionalFormatting>
  <conditionalFormatting sqref="AJ43">
    <cfRule type="cellIs" dxfId="46" priority="284" operator="equal">
      <formula>"Alto"</formula>
    </cfRule>
  </conditionalFormatting>
  <conditionalFormatting sqref="AJ43">
    <cfRule type="cellIs" dxfId="45" priority="285" operator="equal">
      <formula>"Moderado"</formula>
    </cfRule>
  </conditionalFormatting>
  <conditionalFormatting sqref="AJ43">
    <cfRule type="cellIs" dxfId="44" priority="286" operator="equal">
      <formula>"Bajo"</formula>
    </cfRule>
  </conditionalFormatting>
  <conditionalFormatting sqref="AU43:AU46">
    <cfRule type="cellIs" dxfId="43" priority="287" operator="equal">
      <formula>"Muy Alta"</formula>
    </cfRule>
  </conditionalFormatting>
  <conditionalFormatting sqref="AU43:AU46">
    <cfRule type="cellIs" dxfId="42" priority="288" operator="equal">
      <formula>"Alta"</formula>
    </cfRule>
  </conditionalFormatting>
  <conditionalFormatting sqref="AU43:AU46">
    <cfRule type="cellIs" dxfId="41" priority="289" operator="equal">
      <formula>"Media"</formula>
    </cfRule>
  </conditionalFormatting>
  <conditionalFormatting sqref="AU43:AU46">
    <cfRule type="cellIs" dxfId="40" priority="290" operator="equal">
      <formula>"Baja"</formula>
    </cfRule>
  </conditionalFormatting>
  <conditionalFormatting sqref="AU43:AU46">
    <cfRule type="cellIs" dxfId="39" priority="291" operator="equal">
      <formula>"Muy Baja"</formula>
    </cfRule>
  </conditionalFormatting>
  <conditionalFormatting sqref="AW43:AW46">
    <cfRule type="cellIs" dxfId="38" priority="292" operator="equal">
      <formula>"Catastrófico"</formula>
    </cfRule>
  </conditionalFormatting>
  <conditionalFormatting sqref="AW43:AW46">
    <cfRule type="cellIs" dxfId="37" priority="293" operator="equal">
      <formula>"Mayor"</formula>
    </cfRule>
  </conditionalFormatting>
  <conditionalFormatting sqref="AW43:AW46">
    <cfRule type="cellIs" dxfId="36" priority="294" operator="equal">
      <formula>"Moderado"</formula>
    </cfRule>
  </conditionalFormatting>
  <conditionalFormatting sqref="AW43:AW46">
    <cfRule type="cellIs" dxfId="35" priority="295" operator="equal">
      <formula>"Menor"</formula>
    </cfRule>
  </conditionalFormatting>
  <conditionalFormatting sqref="AW43:AW46">
    <cfRule type="cellIs" dxfId="34" priority="296" operator="equal">
      <formula>"Leve"</formula>
    </cfRule>
  </conditionalFormatting>
  <conditionalFormatting sqref="AY43:AY46">
    <cfRule type="cellIs" dxfId="33" priority="297" operator="equal">
      <formula>"Extremo"</formula>
    </cfRule>
  </conditionalFormatting>
  <conditionalFormatting sqref="AY43:AY46">
    <cfRule type="cellIs" dxfId="32" priority="298" operator="equal">
      <formula>"Alto"</formula>
    </cfRule>
  </conditionalFormatting>
  <conditionalFormatting sqref="AY43:AY46">
    <cfRule type="cellIs" dxfId="31" priority="299" operator="equal">
      <formula>"Moderado"</formula>
    </cfRule>
  </conditionalFormatting>
  <conditionalFormatting sqref="AY43:AY46">
    <cfRule type="cellIs" dxfId="30" priority="300" operator="equal">
      <formula>"Bajo"</formula>
    </cfRule>
  </conditionalFormatting>
  <conditionalFormatting sqref="AG43:AG46">
    <cfRule type="containsText" dxfId="29" priority="301" operator="containsText" text="❌">
      <formula>NOT(ISERROR(SEARCH(("❌"),(AG43))))</formula>
    </cfRule>
  </conditionalFormatting>
  <conditionalFormatting sqref="K47">
    <cfRule type="cellIs" dxfId="28" priority="302" operator="equal">
      <formula>"Muy Alta"</formula>
    </cfRule>
  </conditionalFormatting>
  <conditionalFormatting sqref="K47">
    <cfRule type="cellIs" dxfId="27" priority="303" operator="equal">
      <formula>"Alta"</formula>
    </cfRule>
  </conditionalFormatting>
  <conditionalFormatting sqref="K47">
    <cfRule type="cellIs" dxfId="26" priority="304" operator="equal">
      <formula>"Media"</formula>
    </cfRule>
  </conditionalFormatting>
  <conditionalFormatting sqref="K47">
    <cfRule type="cellIs" dxfId="25" priority="305" operator="equal">
      <formula>"Baja"</formula>
    </cfRule>
  </conditionalFormatting>
  <conditionalFormatting sqref="K47">
    <cfRule type="cellIs" dxfId="24" priority="306" operator="equal">
      <formula>"Muy Baja"</formula>
    </cfRule>
  </conditionalFormatting>
  <conditionalFormatting sqref="AJ47">
    <cfRule type="cellIs" dxfId="23" priority="307" operator="equal">
      <formula>"Extremo"</formula>
    </cfRule>
  </conditionalFormatting>
  <conditionalFormatting sqref="AJ47">
    <cfRule type="cellIs" dxfId="22" priority="308" operator="equal">
      <formula>"Alto"</formula>
    </cfRule>
  </conditionalFormatting>
  <conditionalFormatting sqref="AJ47">
    <cfRule type="cellIs" dxfId="21" priority="309" operator="equal">
      <formula>"Moderado"</formula>
    </cfRule>
  </conditionalFormatting>
  <conditionalFormatting sqref="AJ47">
    <cfRule type="cellIs" dxfId="20" priority="310" operator="equal">
      <formula>"Bajo"</formula>
    </cfRule>
  </conditionalFormatting>
  <conditionalFormatting sqref="AG47:AG50">
    <cfRule type="containsText" dxfId="19" priority="311" operator="containsText" text="❌">
      <formula>NOT(ISERROR(SEARCH(("❌"),(AG47))))</formula>
    </cfRule>
  </conditionalFormatting>
  <conditionalFormatting sqref="AH47">
    <cfRule type="cellIs" dxfId="18" priority="312" operator="equal">
      <formula>"Catastrófico"</formula>
    </cfRule>
  </conditionalFormatting>
  <conditionalFormatting sqref="AH47">
    <cfRule type="cellIs" dxfId="17" priority="313" operator="equal">
      <formula>"Mayor"</formula>
    </cfRule>
  </conditionalFormatting>
  <conditionalFormatting sqref="AH47">
    <cfRule type="cellIs" dxfId="16" priority="314" operator="equal">
      <formula>"Moderado"</formula>
    </cfRule>
  </conditionalFormatting>
  <conditionalFormatting sqref="AH47">
    <cfRule type="cellIs" dxfId="15" priority="315" operator="equal">
      <formula>"Menor"</formula>
    </cfRule>
  </conditionalFormatting>
  <conditionalFormatting sqref="AH47">
    <cfRule type="cellIs" dxfId="14" priority="316" operator="equal">
      <formula>"Leve"</formula>
    </cfRule>
  </conditionalFormatting>
  <conditionalFormatting sqref="AU47:AU50">
    <cfRule type="cellIs" dxfId="13" priority="317" operator="equal">
      <formula>"Muy Alta"</formula>
    </cfRule>
  </conditionalFormatting>
  <conditionalFormatting sqref="AU47:AU50">
    <cfRule type="cellIs" dxfId="12" priority="318" operator="equal">
      <formula>"Alta"</formula>
    </cfRule>
  </conditionalFormatting>
  <conditionalFormatting sqref="AU47:AU50">
    <cfRule type="cellIs" dxfId="11" priority="319" operator="equal">
      <formula>"Media"</formula>
    </cfRule>
  </conditionalFormatting>
  <conditionalFormatting sqref="AU47:AU50">
    <cfRule type="cellIs" dxfId="10" priority="320" operator="equal">
      <formula>"Baja"</formula>
    </cfRule>
  </conditionalFormatting>
  <conditionalFormatting sqref="AU47:AU50">
    <cfRule type="cellIs" dxfId="9" priority="321" operator="equal">
      <formula>"Muy Baja"</formula>
    </cfRule>
  </conditionalFormatting>
  <conditionalFormatting sqref="AW47:AW50">
    <cfRule type="cellIs" dxfId="8" priority="322" operator="equal">
      <formula>"Catastrófico"</formula>
    </cfRule>
  </conditionalFormatting>
  <conditionalFormatting sqref="AW47:AW50">
    <cfRule type="cellIs" dxfId="7" priority="323" operator="equal">
      <formula>"Mayor"</formula>
    </cfRule>
  </conditionalFormatting>
  <conditionalFormatting sqref="AW47:AW50">
    <cfRule type="cellIs" dxfId="6" priority="324" operator="equal">
      <formula>"Moderado"</formula>
    </cfRule>
  </conditionalFormatting>
  <conditionalFormatting sqref="AW47:AW50">
    <cfRule type="cellIs" dxfId="5" priority="325" operator="equal">
      <formula>"Menor"</formula>
    </cfRule>
  </conditionalFormatting>
  <conditionalFormatting sqref="AW47:AW50">
    <cfRule type="cellIs" dxfId="4" priority="326" operator="equal">
      <formula>"Leve"</formula>
    </cfRule>
  </conditionalFormatting>
  <conditionalFormatting sqref="AY47:AY50">
    <cfRule type="cellIs" dxfId="3" priority="327" operator="equal">
      <formula>"Extremo"</formula>
    </cfRule>
  </conditionalFormatting>
  <conditionalFormatting sqref="AY47:AY50">
    <cfRule type="cellIs" dxfId="2" priority="328" operator="equal">
      <formula>"Alto"</formula>
    </cfRule>
  </conditionalFormatting>
  <conditionalFormatting sqref="AY47:AY50">
    <cfRule type="cellIs" dxfId="1" priority="329" operator="equal">
      <formula>"Moderado"</formula>
    </cfRule>
  </conditionalFormatting>
  <conditionalFormatting sqref="AY47:AY50">
    <cfRule type="cellIs" dxfId="0" priority="330" operator="equal">
      <formula>"Bajo"</formula>
    </cfRule>
  </conditionalFormatting>
  <dataValidations count="1">
    <dataValidation type="list" allowBlank="1" showErrorMessage="1" sqref="M10:AE10 M13:AE13 M15:AE17 M20:AE20 M22:AE22 M25:AE25 M28:AE28 M30:AE30 M32:AE32 M37:AE37 M41:AE43 M47:AE47" xr:uid="{00000000-0002-0000-0100-000000000000}">
      <formula1>"si,no"</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O27"/>
  <sheetViews>
    <sheetView showGridLines="0" tabSelected="1" zoomScale="75" zoomScaleNormal="90" workbookViewId="0">
      <selection activeCell="M22" sqref="M22"/>
    </sheetView>
  </sheetViews>
  <sheetFormatPr baseColWidth="10" defaultColWidth="11.5" defaultRowHeight="16"/>
  <cols>
    <col min="1" max="1" width="40.5" style="1" customWidth="1"/>
    <col min="2" max="2" width="9.33203125" style="1" customWidth="1"/>
    <col min="3" max="3" width="58.83203125" style="1" customWidth="1"/>
    <col min="4" max="4" width="54.5" style="1" customWidth="1"/>
    <col min="5" max="6" width="40.5" style="1" customWidth="1"/>
    <col min="7" max="7" width="88.1640625" style="1" customWidth="1"/>
    <col min="8" max="8" width="76.5" style="1" customWidth="1"/>
    <col min="9" max="9" width="32.5" style="1" bestFit="1" customWidth="1"/>
    <col min="10" max="10" width="73.5" style="388" customWidth="1"/>
    <col min="11" max="11" width="28.5" style="388" customWidth="1"/>
    <col min="12" max="14" width="28.5" style="389" customWidth="1"/>
    <col min="15" max="15" width="28.5" style="390" customWidth="1"/>
    <col min="16" max="16384" width="11.5" style="1"/>
  </cols>
  <sheetData>
    <row r="1" spans="1:15" ht="17" thickBot="1"/>
    <row r="2" spans="1:15" ht="19" thickBot="1">
      <c r="A2" s="463"/>
      <c r="B2" s="472" t="s">
        <v>232</v>
      </c>
      <c r="C2" s="472"/>
      <c r="D2" s="472"/>
      <c r="E2" s="472"/>
      <c r="F2" s="472"/>
      <c r="G2" s="473"/>
      <c r="H2" s="482" t="s">
        <v>242</v>
      </c>
      <c r="I2" s="483"/>
    </row>
    <row r="3" spans="1:15" ht="19" thickBot="1">
      <c r="A3" s="464"/>
      <c r="B3" s="474"/>
      <c r="C3" s="474"/>
      <c r="D3" s="474"/>
      <c r="E3" s="474"/>
      <c r="F3" s="474"/>
      <c r="G3" s="475"/>
      <c r="H3" s="476" t="s">
        <v>236</v>
      </c>
      <c r="I3" s="477"/>
    </row>
    <row r="4" spans="1:15">
      <c r="A4" s="464"/>
      <c r="B4" s="472" t="s">
        <v>230</v>
      </c>
      <c r="C4" s="472"/>
      <c r="D4" s="472"/>
      <c r="E4" s="472"/>
      <c r="F4" s="472"/>
      <c r="G4" s="473"/>
      <c r="H4" s="478" t="s">
        <v>233</v>
      </c>
      <c r="I4" s="479"/>
    </row>
    <row r="5" spans="1:15" ht="17" thickBot="1">
      <c r="A5" s="464"/>
      <c r="B5" s="474"/>
      <c r="C5" s="474"/>
      <c r="D5" s="474"/>
      <c r="E5" s="474"/>
      <c r="F5" s="474"/>
      <c r="G5" s="475"/>
      <c r="H5" s="480"/>
      <c r="I5" s="481"/>
    </row>
    <row r="6" spans="1:15" ht="17" thickBot="1">
      <c r="A6" s="465"/>
      <c r="I6" s="2"/>
    </row>
    <row r="7" spans="1:15" ht="30" thickBot="1">
      <c r="A7" s="466" t="s">
        <v>12</v>
      </c>
      <c r="B7" s="467"/>
      <c r="C7" s="467"/>
      <c r="D7" s="467"/>
      <c r="E7" s="467"/>
      <c r="F7" s="467"/>
      <c r="G7" s="467"/>
      <c r="H7" s="467"/>
      <c r="I7" s="468"/>
    </row>
    <row r="8" spans="1:15" ht="30" thickBot="1">
      <c r="A8" s="469" t="s">
        <v>13</v>
      </c>
      <c r="B8" s="470"/>
      <c r="C8" s="470"/>
      <c r="D8" s="470"/>
      <c r="E8" s="470"/>
      <c r="F8" s="470"/>
      <c r="G8" s="470"/>
      <c r="H8" s="470"/>
      <c r="I8" s="471"/>
      <c r="J8" s="457"/>
      <c r="K8" s="457"/>
      <c r="L8" s="457"/>
      <c r="M8" s="457"/>
      <c r="N8" s="457"/>
      <c r="O8" s="458"/>
    </row>
    <row r="9" spans="1:15" ht="69" thickBot="1">
      <c r="A9" s="3" t="s">
        <v>0</v>
      </c>
      <c r="B9" s="459" t="s">
        <v>14</v>
      </c>
      <c r="C9" s="459"/>
      <c r="D9" s="4" t="s">
        <v>1</v>
      </c>
      <c r="E9" s="3" t="s">
        <v>15</v>
      </c>
      <c r="F9" s="4" t="s">
        <v>2</v>
      </c>
      <c r="G9" s="3" t="s">
        <v>216</v>
      </c>
      <c r="H9" s="3" t="s">
        <v>217</v>
      </c>
      <c r="I9" s="300" t="s">
        <v>218</v>
      </c>
      <c r="J9" s="391" t="s">
        <v>1139</v>
      </c>
      <c r="K9" s="391" t="s">
        <v>217</v>
      </c>
      <c r="L9" s="392" t="s">
        <v>1133</v>
      </c>
      <c r="M9" s="392" t="s">
        <v>1134</v>
      </c>
      <c r="N9" s="392" t="s">
        <v>1135</v>
      </c>
      <c r="O9" s="392" t="s">
        <v>1136</v>
      </c>
    </row>
    <row r="10" spans="1:15" ht="336" thickBot="1">
      <c r="A10" s="460" t="s">
        <v>212</v>
      </c>
      <c r="B10" s="103" t="s">
        <v>3</v>
      </c>
      <c r="C10" s="104" t="s">
        <v>243</v>
      </c>
      <c r="D10" s="128" t="s">
        <v>244</v>
      </c>
      <c r="E10" s="104" t="s">
        <v>245</v>
      </c>
      <c r="F10" s="105" t="s">
        <v>246</v>
      </c>
      <c r="G10" s="119" t="s">
        <v>1054</v>
      </c>
      <c r="H10" s="127" t="s">
        <v>1055</v>
      </c>
      <c r="I10" s="198" t="s">
        <v>957</v>
      </c>
      <c r="J10" s="393" t="s">
        <v>1214</v>
      </c>
      <c r="K10" s="394" t="s">
        <v>1215</v>
      </c>
      <c r="L10" s="405">
        <v>0.75</v>
      </c>
      <c r="M10" s="406">
        <v>0.25</v>
      </c>
      <c r="N10" s="406"/>
      <c r="O10" s="407">
        <f>+L10+M10+N10</f>
        <v>1</v>
      </c>
    </row>
    <row r="11" spans="1:15" ht="86" thickBot="1">
      <c r="A11" s="461"/>
      <c r="B11" s="103" t="s">
        <v>4</v>
      </c>
      <c r="C11" s="104" t="s">
        <v>247</v>
      </c>
      <c r="D11" s="128" t="s">
        <v>248</v>
      </c>
      <c r="E11" s="104" t="s">
        <v>249</v>
      </c>
      <c r="F11" s="104" t="s">
        <v>905</v>
      </c>
      <c r="G11" s="119" t="s">
        <v>1056</v>
      </c>
      <c r="H11" s="127" t="s">
        <v>1057</v>
      </c>
      <c r="I11" s="198" t="s">
        <v>957</v>
      </c>
      <c r="J11" s="395" t="s">
        <v>1216</v>
      </c>
      <c r="K11" s="396" t="s">
        <v>1217</v>
      </c>
      <c r="L11" s="397">
        <v>0.33</v>
      </c>
      <c r="M11" s="398">
        <v>0.33</v>
      </c>
      <c r="N11" s="398"/>
      <c r="O11" s="404">
        <f t="shared" ref="O11:O25" si="0">+L11+M11+N11</f>
        <v>0.66</v>
      </c>
    </row>
    <row r="12" spans="1:15" ht="153" thickBot="1">
      <c r="A12" s="460" t="s">
        <v>213</v>
      </c>
      <c r="B12" s="103" t="s">
        <v>5</v>
      </c>
      <c r="C12" s="104" t="s">
        <v>250</v>
      </c>
      <c r="D12" s="128" t="s">
        <v>251</v>
      </c>
      <c r="E12" s="104" t="s">
        <v>252</v>
      </c>
      <c r="F12" s="105" t="s">
        <v>253</v>
      </c>
      <c r="G12" s="119" t="s">
        <v>1074</v>
      </c>
      <c r="H12" s="127" t="s">
        <v>1120</v>
      </c>
      <c r="I12" s="198" t="s">
        <v>957</v>
      </c>
      <c r="J12" s="395" t="s">
        <v>1269</v>
      </c>
      <c r="K12" s="396" t="s">
        <v>1270</v>
      </c>
      <c r="L12" s="397">
        <v>0.33</v>
      </c>
      <c r="M12" s="398">
        <v>0.33</v>
      </c>
      <c r="N12" s="398"/>
      <c r="O12" s="404">
        <f t="shared" si="0"/>
        <v>0.66</v>
      </c>
    </row>
    <row r="13" spans="1:15" ht="58" thickBot="1">
      <c r="A13" s="462"/>
      <c r="B13" s="103" t="s">
        <v>6</v>
      </c>
      <c r="C13" s="104" t="s">
        <v>254</v>
      </c>
      <c r="D13" s="128" t="s">
        <v>255</v>
      </c>
      <c r="E13" s="104" t="s">
        <v>252</v>
      </c>
      <c r="F13" s="105" t="s">
        <v>256</v>
      </c>
      <c r="G13" s="119" t="s">
        <v>1075</v>
      </c>
      <c r="H13" s="127" t="s">
        <v>1121</v>
      </c>
      <c r="I13" s="198" t="s">
        <v>957</v>
      </c>
      <c r="J13" s="395" t="s">
        <v>1271</v>
      </c>
      <c r="K13" s="716" t="s">
        <v>1272</v>
      </c>
      <c r="L13" s="399">
        <v>0.33</v>
      </c>
      <c r="M13" s="400">
        <v>0</v>
      </c>
      <c r="N13" s="400"/>
      <c r="O13" s="404">
        <f t="shared" si="0"/>
        <v>0.33</v>
      </c>
    </row>
    <row r="14" spans="1:15" ht="77" thickBot="1">
      <c r="A14" s="462"/>
      <c r="B14" s="103" t="s">
        <v>7</v>
      </c>
      <c r="C14" s="104" t="s">
        <v>257</v>
      </c>
      <c r="D14" s="128" t="s">
        <v>258</v>
      </c>
      <c r="E14" s="104" t="s">
        <v>252</v>
      </c>
      <c r="F14" s="105" t="s">
        <v>259</v>
      </c>
      <c r="G14" s="119" t="s">
        <v>1076</v>
      </c>
      <c r="H14" s="127" t="s">
        <v>1122</v>
      </c>
      <c r="I14" s="198" t="s">
        <v>957</v>
      </c>
      <c r="J14" s="395" t="s">
        <v>1273</v>
      </c>
      <c r="K14" s="396" t="s">
        <v>1274</v>
      </c>
      <c r="L14" s="399">
        <v>0.33</v>
      </c>
      <c r="M14" s="400">
        <v>0.33</v>
      </c>
      <c r="N14" s="400"/>
      <c r="O14" s="404">
        <f t="shared" si="0"/>
        <v>0.66</v>
      </c>
    </row>
    <row r="15" spans="1:15" ht="209" thickBot="1">
      <c r="A15" s="462"/>
      <c r="B15" s="103" t="s">
        <v>198</v>
      </c>
      <c r="C15" s="104" t="s">
        <v>260</v>
      </c>
      <c r="D15" s="128" t="s">
        <v>261</v>
      </c>
      <c r="E15" s="408" t="s">
        <v>262</v>
      </c>
      <c r="F15" s="105" t="s">
        <v>906</v>
      </c>
      <c r="G15" s="119" t="s">
        <v>1058</v>
      </c>
      <c r="H15" s="127" t="s">
        <v>1059</v>
      </c>
      <c r="I15" s="198" t="s">
        <v>957</v>
      </c>
      <c r="J15" s="395" t="s">
        <v>1218</v>
      </c>
      <c r="K15" s="396" t="s">
        <v>1219</v>
      </c>
      <c r="L15" s="399">
        <v>0.33</v>
      </c>
      <c r="M15" s="400">
        <v>0.33</v>
      </c>
      <c r="N15" s="400"/>
      <c r="O15" s="404">
        <f t="shared" si="0"/>
        <v>0.66</v>
      </c>
    </row>
    <row r="16" spans="1:15" ht="69" thickBot="1">
      <c r="A16" s="462"/>
      <c r="B16" s="103" t="s">
        <v>200</v>
      </c>
      <c r="C16" s="104" t="s">
        <v>264</v>
      </c>
      <c r="D16" s="128" t="s">
        <v>265</v>
      </c>
      <c r="E16" s="104" t="s">
        <v>249</v>
      </c>
      <c r="F16" s="105" t="s">
        <v>266</v>
      </c>
      <c r="G16" s="119" t="s">
        <v>1060</v>
      </c>
      <c r="H16" s="127" t="s">
        <v>1061</v>
      </c>
      <c r="I16" s="198" t="s">
        <v>957</v>
      </c>
      <c r="J16" s="395" t="s">
        <v>1220</v>
      </c>
      <c r="K16" s="396" t="s">
        <v>1212</v>
      </c>
      <c r="L16" s="399">
        <v>0.05</v>
      </c>
      <c r="M16" s="400">
        <v>0</v>
      </c>
      <c r="N16" s="400"/>
      <c r="O16" s="404">
        <f t="shared" si="0"/>
        <v>0.05</v>
      </c>
    </row>
    <row r="17" spans="1:15" ht="171" thickBot="1">
      <c r="A17" s="461"/>
      <c r="B17" s="103" t="s">
        <v>270</v>
      </c>
      <c r="C17" s="104" t="s">
        <v>267</v>
      </c>
      <c r="D17" s="128" t="s">
        <v>268</v>
      </c>
      <c r="E17" s="104" t="s">
        <v>269</v>
      </c>
      <c r="F17" s="105" t="s">
        <v>907</v>
      </c>
      <c r="G17" s="119" t="s">
        <v>1123</v>
      </c>
      <c r="H17" s="132" t="s">
        <v>1124</v>
      </c>
      <c r="I17" s="198" t="s">
        <v>957</v>
      </c>
      <c r="J17" s="395" t="s">
        <v>1221</v>
      </c>
      <c r="K17" s="396"/>
      <c r="L17" s="399">
        <v>0.05</v>
      </c>
      <c r="M17" s="400">
        <v>0</v>
      </c>
      <c r="N17" s="400"/>
      <c r="O17" s="404">
        <f t="shared" si="0"/>
        <v>0.05</v>
      </c>
    </row>
    <row r="18" spans="1:15" ht="241" thickBot="1">
      <c r="A18" s="455" t="s">
        <v>214</v>
      </c>
      <c r="B18" s="103" t="s">
        <v>8</v>
      </c>
      <c r="C18" s="104" t="s">
        <v>271</v>
      </c>
      <c r="D18" s="128" t="s">
        <v>272</v>
      </c>
      <c r="E18" s="104" t="s">
        <v>249</v>
      </c>
      <c r="F18" s="104" t="s">
        <v>266</v>
      </c>
      <c r="G18" s="119" t="s">
        <v>1062</v>
      </c>
      <c r="H18" s="127" t="s">
        <v>1063</v>
      </c>
      <c r="I18" s="198" t="s">
        <v>957</v>
      </c>
      <c r="J18" s="395" t="s">
        <v>1222</v>
      </c>
      <c r="K18" s="396"/>
      <c r="L18" s="399">
        <v>0</v>
      </c>
      <c r="M18" s="400">
        <v>0.5</v>
      </c>
      <c r="N18" s="400"/>
      <c r="O18" s="404">
        <f t="shared" si="0"/>
        <v>0.5</v>
      </c>
    </row>
    <row r="19" spans="1:15" ht="120" thickBot="1">
      <c r="A19" s="456"/>
      <c r="B19" s="103" t="s">
        <v>16</v>
      </c>
      <c r="C19" s="104" t="s">
        <v>273</v>
      </c>
      <c r="D19" s="128" t="s">
        <v>274</v>
      </c>
      <c r="E19" s="104" t="s">
        <v>249</v>
      </c>
      <c r="F19" s="104" t="s">
        <v>266</v>
      </c>
      <c r="G19" s="119" t="s">
        <v>1064</v>
      </c>
      <c r="H19" s="127" t="s">
        <v>1065</v>
      </c>
      <c r="I19" s="198" t="s">
        <v>957</v>
      </c>
      <c r="J19" s="395" t="s">
        <v>1222</v>
      </c>
      <c r="K19" s="396"/>
      <c r="L19" s="399">
        <v>0</v>
      </c>
      <c r="M19" s="400">
        <v>0.5</v>
      </c>
      <c r="N19" s="400"/>
      <c r="O19" s="404">
        <f t="shared" si="0"/>
        <v>0.5</v>
      </c>
    </row>
    <row r="20" spans="1:15" ht="103" thickBot="1">
      <c r="A20" s="455" t="s">
        <v>215</v>
      </c>
      <c r="B20" s="103" t="s">
        <v>9</v>
      </c>
      <c r="C20" s="104" t="s">
        <v>275</v>
      </c>
      <c r="D20" s="129" t="s">
        <v>276</v>
      </c>
      <c r="E20" s="104" t="s">
        <v>277</v>
      </c>
      <c r="F20" s="104" t="s">
        <v>278</v>
      </c>
      <c r="G20" s="119" t="s">
        <v>1066</v>
      </c>
      <c r="H20" s="127" t="s">
        <v>1067</v>
      </c>
      <c r="I20" s="198" t="s">
        <v>957</v>
      </c>
      <c r="J20" s="395" t="s">
        <v>1290</v>
      </c>
      <c r="K20" s="396" t="s">
        <v>1289</v>
      </c>
      <c r="L20" s="399">
        <v>0</v>
      </c>
      <c r="M20" s="400">
        <v>0.5</v>
      </c>
      <c r="N20" s="400"/>
      <c r="O20" s="404">
        <f t="shared" si="0"/>
        <v>0.5</v>
      </c>
    </row>
    <row r="21" spans="1:15" ht="77" thickBot="1">
      <c r="A21" s="456"/>
      <c r="B21" s="103" t="s">
        <v>10</v>
      </c>
      <c r="C21" s="104" t="s">
        <v>279</v>
      </c>
      <c r="D21" s="129" t="s">
        <v>280</v>
      </c>
      <c r="E21" s="104" t="s">
        <v>277</v>
      </c>
      <c r="F21" s="106" t="s">
        <v>281</v>
      </c>
      <c r="G21" s="119" t="s">
        <v>1068</v>
      </c>
      <c r="H21" s="127" t="s">
        <v>1069</v>
      </c>
      <c r="I21" s="198" t="s">
        <v>957</v>
      </c>
      <c r="J21" s="395" t="s">
        <v>1223</v>
      </c>
      <c r="K21" s="396" t="s">
        <v>1275</v>
      </c>
      <c r="L21" s="399">
        <v>0</v>
      </c>
      <c r="M21" s="400">
        <v>0.25</v>
      </c>
      <c r="N21" s="400"/>
      <c r="O21" s="404">
        <f t="shared" si="0"/>
        <v>0.25</v>
      </c>
    </row>
    <row r="22" spans="1:15" ht="69" thickBot="1">
      <c r="A22" s="456"/>
      <c r="B22" s="103" t="s">
        <v>11</v>
      </c>
      <c r="C22" s="408" t="s">
        <v>282</v>
      </c>
      <c r="D22" s="129" t="s">
        <v>283</v>
      </c>
      <c r="E22" s="104" t="s">
        <v>277</v>
      </c>
      <c r="F22" s="106" t="s">
        <v>246</v>
      </c>
      <c r="G22" s="119" t="s">
        <v>1078</v>
      </c>
      <c r="H22" s="127" t="s">
        <v>1070</v>
      </c>
      <c r="I22" s="198" t="s">
        <v>957</v>
      </c>
      <c r="J22" s="395" t="s">
        <v>1224</v>
      </c>
      <c r="K22" s="396" t="s">
        <v>1225</v>
      </c>
      <c r="L22" s="399">
        <v>1</v>
      </c>
      <c r="M22" s="400"/>
      <c r="N22" s="400"/>
      <c r="O22" s="404">
        <f t="shared" si="0"/>
        <v>1</v>
      </c>
    </row>
    <row r="23" spans="1:15" ht="77" thickBot="1">
      <c r="A23" s="456"/>
      <c r="B23" s="103" t="s">
        <v>17</v>
      </c>
      <c r="C23" s="408" t="s">
        <v>284</v>
      </c>
      <c r="D23" s="128" t="s">
        <v>285</v>
      </c>
      <c r="E23" s="104" t="s">
        <v>277</v>
      </c>
      <c r="F23" s="106" t="s">
        <v>281</v>
      </c>
      <c r="G23" s="119" t="s">
        <v>1071</v>
      </c>
      <c r="H23" s="127" t="s">
        <v>1080</v>
      </c>
      <c r="I23" s="198" t="s">
        <v>957</v>
      </c>
      <c r="J23" s="395" t="s">
        <v>1226</v>
      </c>
      <c r="K23" s="396"/>
      <c r="L23" s="399">
        <v>0</v>
      </c>
      <c r="M23" s="400">
        <v>0</v>
      </c>
      <c r="N23" s="400"/>
      <c r="O23" s="404">
        <f t="shared" si="0"/>
        <v>0</v>
      </c>
    </row>
    <row r="24" spans="1:15" ht="77" thickBot="1">
      <c r="A24" s="456"/>
      <c r="B24" s="103" t="s">
        <v>18</v>
      </c>
      <c r="C24" s="408" t="s">
        <v>286</v>
      </c>
      <c r="D24" s="128" t="s">
        <v>287</v>
      </c>
      <c r="E24" s="104" t="s">
        <v>288</v>
      </c>
      <c r="F24" s="106" t="s">
        <v>289</v>
      </c>
      <c r="G24" s="119" t="s">
        <v>1072</v>
      </c>
      <c r="H24" s="127" t="s">
        <v>1073</v>
      </c>
      <c r="I24" s="198" t="s">
        <v>957</v>
      </c>
      <c r="J24" s="395" t="s">
        <v>1213</v>
      </c>
      <c r="K24" s="396"/>
      <c r="L24" s="399">
        <v>0</v>
      </c>
      <c r="M24" s="400">
        <v>0</v>
      </c>
      <c r="N24" s="400"/>
      <c r="O24" s="404">
        <f t="shared" si="0"/>
        <v>0</v>
      </c>
    </row>
    <row r="25" spans="1:15" ht="50.25" customHeight="1">
      <c r="A25" s="460" t="s">
        <v>19</v>
      </c>
      <c r="B25" s="494" t="s">
        <v>22</v>
      </c>
      <c r="C25" s="492" t="s">
        <v>290</v>
      </c>
      <c r="D25" s="490" t="s">
        <v>291</v>
      </c>
      <c r="E25" s="492" t="s">
        <v>292</v>
      </c>
      <c r="F25" s="496" t="s">
        <v>293</v>
      </c>
      <c r="G25" s="486" t="s">
        <v>1077</v>
      </c>
      <c r="H25" s="486" t="s">
        <v>1077</v>
      </c>
      <c r="I25" s="484" t="s">
        <v>957</v>
      </c>
      <c r="J25" s="488" t="s">
        <v>1227</v>
      </c>
      <c r="K25" s="498"/>
      <c r="L25" s="500">
        <v>0</v>
      </c>
      <c r="M25" s="502">
        <v>0</v>
      </c>
      <c r="N25" s="502"/>
      <c r="O25" s="504">
        <f t="shared" si="0"/>
        <v>0</v>
      </c>
    </row>
    <row r="26" spans="1:15" ht="45.75" customHeight="1" thickBot="1">
      <c r="A26" s="461"/>
      <c r="B26" s="495"/>
      <c r="C26" s="493"/>
      <c r="D26" s="491"/>
      <c r="E26" s="493"/>
      <c r="F26" s="497"/>
      <c r="G26" s="487"/>
      <c r="H26" s="487"/>
      <c r="I26" s="485"/>
      <c r="J26" s="489"/>
      <c r="K26" s="499"/>
      <c r="L26" s="501"/>
      <c r="M26" s="503"/>
      <c r="N26" s="503"/>
      <c r="O26" s="505"/>
    </row>
    <row r="27" spans="1:15" ht="33.75" customHeight="1">
      <c r="K27" s="401" t="s">
        <v>1138</v>
      </c>
      <c r="L27" s="402">
        <v>0.21</v>
      </c>
      <c r="M27" s="402">
        <f>AVERAGE(M10:M26)</f>
        <v>0.22133333333333335</v>
      </c>
      <c r="N27" s="402">
        <v>0</v>
      </c>
      <c r="O27" s="403">
        <f>AVERAGE(O10:O26)</f>
        <v>0.42625000000000002</v>
      </c>
    </row>
  </sheetData>
  <mergeCells count="29">
    <mergeCell ref="K25:K26"/>
    <mergeCell ref="L25:L26"/>
    <mergeCell ref="M25:M26"/>
    <mergeCell ref="N25:N26"/>
    <mergeCell ref="O25:O26"/>
    <mergeCell ref="A25:A26"/>
    <mergeCell ref="I25:I26"/>
    <mergeCell ref="H25:H26"/>
    <mergeCell ref="G25:G26"/>
    <mergeCell ref="J25:J26"/>
    <mergeCell ref="D25:D26"/>
    <mergeCell ref="C25:C26"/>
    <mergeCell ref="B25:B26"/>
    <mergeCell ref="E25:E26"/>
    <mergeCell ref="F25:F26"/>
    <mergeCell ref="A2:A6"/>
    <mergeCell ref="A7:I7"/>
    <mergeCell ref="A8:I8"/>
    <mergeCell ref="B2:G3"/>
    <mergeCell ref="B4:G5"/>
    <mergeCell ref="H3:I3"/>
    <mergeCell ref="H4:I5"/>
    <mergeCell ref="H2:I2"/>
    <mergeCell ref="A20:A24"/>
    <mergeCell ref="J8:O8"/>
    <mergeCell ref="B9:C9"/>
    <mergeCell ref="A10:A11"/>
    <mergeCell ref="A12:A17"/>
    <mergeCell ref="A18:A19"/>
  </mergeCells>
  <hyperlinks>
    <hyperlink ref="H11" r:id="rId1" xr:uid="{00000000-0004-0000-0000-000000000000}"/>
    <hyperlink ref="H19" r:id="rId2" xr:uid="{00000000-0004-0000-0000-000001000000}"/>
    <hyperlink ref="H24" r:id="rId3" xr:uid="{00000000-0004-0000-0000-000002000000}"/>
    <hyperlink ref="H22" r:id="rId4" xr:uid="{00000000-0004-0000-0000-000003000000}"/>
    <hyperlink ref="H20" r:id="rId5" xr:uid="{00000000-0004-0000-0000-000004000000}"/>
    <hyperlink ref="H21" r:id="rId6" xr:uid="{00000000-0004-0000-0000-000005000000}"/>
    <hyperlink ref="H15" r:id="rId7" display="https://isolucion.cundinamarca.gov.co/Isolucion/Administracion/frmFrameSet.aspx?Ruta=fi9CYW5jb0Nvbm9jaW1pZW50bzRDdW5kaW5hbWFyY2EvMS8xZmEzZmExZTA5ZTY0MjU2ODk4OGM0ZmY4NjEzYzY1ZS8xZmEzZmExZTA5ZTY0MjU2ODk4OGM0ZmY4NjEzYzY1ZS5hc3A=&amp;debug=yes" xr:uid="{00000000-0004-0000-0000-000006000000}"/>
    <hyperlink ref="H16" r:id="rId8" xr:uid="{00000000-0004-0000-0000-000007000000}"/>
  </hyperlinks>
  <pageMargins left="0.70866141732283472" right="0.70866141732283472" top="0.74803149606299213" bottom="0.74803149606299213" header="0.31496062992125984" footer="0.31496062992125984"/>
  <pageSetup scale="55"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A1:AK246"/>
  <sheetViews>
    <sheetView showGridLines="0" zoomScale="61" zoomScaleNormal="70" workbookViewId="0">
      <selection activeCell="P47" sqref="P47"/>
    </sheetView>
  </sheetViews>
  <sheetFormatPr baseColWidth="10" defaultColWidth="14.5" defaultRowHeight="15"/>
  <cols>
    <col min="1" max="16" width="31.83203125" style="153" customWidth="1"/>
    <col min="17" max="17" width="38.1640625" style="153" customWidth="1"/>
    <col min="18" max="37" width="31.83203125" style="153" customWidth="1"/>
    <col min="38" max="16384" width="14.5" style="153"/>
  </cols>
  <sheetData>
    <row r="1" spans="1:37" ht="18">
      <c r="A1" s="149"/>
      <c r="B1" s="150"/>
      <c r="C1" s="150"/>
      <c r="D1" s="150"/>
      <c r="E1" s="150"/>
      <c r="F1" s="150"/>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row>
    <row r="2" spans="1:37" ht="18">
      <c r="A2" s="149"/>
      <c r="B2" s="150"/>
      <c r="C2" s="150"/>
      <c r="D2" s="150"/>
      <c r="E2" s="150"/>
      <c r="F2" s="150"/>
      <c r="G2" s="151"/>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row>
    <row r="3" spans="1:37" ht="18">
      <c r="A3" s="150"/>
      <c r="B3" s="150"/>
      <c r="C3" s="150"/>
      <c r="D3" s="150"/>
      <c r="E3" s="150"/>
      <c r="F3" s="150"/>
      <c r="G3" s="151"/>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row>
    <row r="4" spans="1:37" ht="19" thickBot="1">
      <c r="A4" s="150"/>
      <c r="B4" s="150"/>
      <c r="C4" s="150"/>
      <c r="D4" s="150"/>
      <c r="E4" s="150"/>
      <c r="F4" s="150"/>
      <c r="G4" s="151"/>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row>
    <row r="5" spans="1:37" ht="19" thickBot="1">
      <c r="A5" s="535"/>
      <c r="B5" s="536"/>
      <c r="C5" s="536"/>
      <c r="D5" s="536"/>
      <c r="E5" s="537"/>
      <c r="F5" s="538" t="s">
        <v>366</v>
      </c>
      <c r="G5" s="513"/>
      <c r="H5" s="513"/>
      <c r="I5" s="513"/>
      <c r="J5" s="513"/>
      <c r="K5" s="513"/>
      <c r="L5" s="513"/>
      <c r="M5" s="513"/>
      <c r="N5" s="513"/>
      <c r="O5" s="513"/>
      <c r="P5" s="513"/>
      <c r="Q5" s="136" t="s">
        <v>592</v>
      </c>
      <c r="R5" s="152"/>
      <c r="S5" s="152"/>
      <c r="T5" s="152"/>
      <c r="U5" s="152"/>
      <c r="V5" s="152"/>
      <c r="W5" s="152"/>
      <c r="X5" s="152"/>
      <c r="Y5" s="152"/>
      <c r="Z5" s="152"/>
      <c r="AA5" s="152"/>
      <c r="AB5" s="152"/>
      <c r="AC5" s="152"/>
      <c r="AD5" s="152"/>
      <c r="AE5" s="152"/>
      <c r="AF5" s="152"/>
      <c r="AG5" s="152"/>
      <c r="AH5" s="152"/>
      <c r="AI5" s="152"/>
      <c r="AJ5" s="152"/>
      <c r="AK5" s="152"/>
    </row>
    <row r="6" spans="1:37" ht="19" thickBot="1">
      <c r="A6" s="516"/>
      <c r="B6" s="529"/>
      <c r="C6" s="529"/>
      <c r="D6" s="529"/>
      <c r="E6" s="531"/>
      <c r="F6" s="520"/>
      <c r="G6" s="521"/>
      <c r="H6" s="521"/>
      <c r="I6" s="521"/>
      <c r="J6" s="521"/>
      <c r="K6" s="521"/>
      <c r="L6" s="521"/>
      <c r="M6" s="521"/>
      <c r="N6" s="521"/>
      <c r="O6" s="521"/>
      <c r="P6" s="521"/>
      <c r="Q6" s="137" t="s">
        <v>593</v>
      </c>
      <c r="R6" s="58"/>
      <c r="S6" s="58"/>
      <c r="T6" s="58"/>
      <c r="U6" s="58"/>
      <c r="V6" s="58"/>
      <c r="W6" s="58"/>
      <c r="X6" s="58"/>
      <c r="Y6" s="58"/>
      <c r="Z6" s="58"/>
      <c r="AA6" s="58"/>
      <c r="AB6" s="58"/>
      <c r="AC6" s="58"/>
      <c r="AD6" s="58"/>
      <c r="AE6" s="58"/>
      <c r="AF6" s="58"/>
      <c r="AG6" s="58"/>
      <c r="AH6" s="59"/>
      <c r="AI6" s="59"/>
      <c r="AJ6" s="59"/>
      <c r="AK6" s="59"/>
    </row>
    <row r="7" spans="1:37" ht="19" thickBot="1">
      <c r="A7" s="516"/>
      <c r="B7" s="529"/>
      <c r="C7" s="529"/>
      <c r="D7" s="529"/>
      <c r="E7" s="531"/>
      <c r="F7" s="539" t="s">
        <v>230</v>
      </c>
      <c r="G7" s="511"/>
      <c r="H7" s="511"/>
      <c r="I7" s="511"/>
      <c r="J7" s="511"/>
      <c r="K7" s="511"/>
      <c r="L7" s="511"/>
      <c r="M7" s="511"/>
      <c r="N7" s="511"/>
      <c r="O7" s="511"/>
      <c r="P7" s="511"/>
      <c r="Q7" s="540" t="s">
        <v>235</v>
      </c>
      <c r="R7" s="150"/>
      <c r="S7" s="150"/>
      <c r="T7" s="150"/>
      <c r="U7" s="150"/>
      <c r="V7" s="150"/>
      <c r="W7" s="150"/>
      <c r="X7" s="150"/>
      <c r="Y7" s="150"/>
      <c r="Z7" s="150"/>
      <c r="AA7" s="150"/>
      <c r="AB7" s="150"/>
      <c r="AC7" s="150"/>
      <c r="AD7" s="150"/>
      <c r="AE7" s="150"/>
      <c r="AF7" s="150"/>
      <c r="AG7" s="150"/>
      <c r="AH7" s="150"/>
      <c r="AI7" s="150"/>
      <c r="AJ7" s="150"/>
      <c r="AK7" s="150"/>
    </row>
    <row r="8" spans="1:37" ht="19" thickBot="1">
      <c r="A8" s="516"/>
      <c r="B8" s="516"/>
      <c r="C8" s="516"/>
      <c r="D8" s="516"/>
      <c r="E8" s="531"/>
      <c r="F8" s="542" t="s">
        <v>180</v>
      </c>
      <c r="G8" s="511"/>
      <c r="H8" s="511"/>
      <c r="I8" s="511"/>
      <c r="J8" s="511"/>
      <c r="K8" s="511"/>
      <c r="L8" s="511"/>
      <c r="M8" s="511"/>
      <c r="N8" s="511"/>
      <c r="O8" s="511"/>
      <c r="P8" s="511"/>
      <c r="Q8" s="541"/>
      <c r="R8" s="150"/>
      <c r="S8" s="150"/>
      <c r="T8" s="150"/>
      <c r="U8" s="150"/>
      <c r="V8" s="150"/>
      <c r="W8" s="150"/>
      <c r="X8" s="150"/>
      <c r="Y8" s="150"/>
      <c r="Z8" s="150"/>
      <c r="AA8" s="150"/>
      <c r="AB8" s="150"/>
      <c r="AC8" s="150"/>
      <c r="AD8" s="150"/>
      <c r="AE8" s="150"/>
      <c r="AF8" s="150"/>
      <c r="AG8" s="150"/>
      <c r="AH8" s="150"/>
      <c r="AI8" s="150"/>
      <c r="AJ8" s="150"/>
      <c r="AK8" s="150"/>
    </row>
    <row r="9" spans="1:37" ht="19" thickBot="1">
      <c r="A9" s="515" t="s">
        <v>181</v>
      </c>
      <c r="B9" s="516"/>
      <c r="C9" s="516"/>
      <c r="D9" s="516"/>
      <c r="E9" s="516"/>
      <c r="F9" s="516"/>
      <c r="G9" s="516"/>
      <c r="H9" s="516"/>
      <c r="I9" s="516"/>
      <c r="J9" s="516"/>
      <c r="K9" s="516"/>
      <c r="L9" s="516"/>
      <c r="M9" s="516"/>
      <c r="N9" s="516"/>
      <c r="O9" s="150"/>
      <c r="P9" s="150"/>
      <c r="Q9" s="150"/>
      <c r="R9" s="150"/>
      <c r="S9" s="150"/>
      <c r="T9" s="150"/>
      <c r="U9" s="150"/>
      <c r="V9" s="150"/>
      <c r="W9" s="150"/>
      <c r="X9" s="150"/>
      <c r="Y9" s="150"/>
      <c r="Z9" s="150"/>
      <c r="AA9" s="150"/>
      <c r="AB9" s="150"/>
      <c r="AC9" s="150"/>
      <c r="AD9" s="150"/>
      <c r="AE9" s="150"/>
      <c r="AF9" s="150"/>
      <c r="AG9" s="150"/>
      <c r="AH9" s="150"/>
      <c r="AI9" s="150"/>
      <c r="AJ9" s="150"/>
      <c r="AK9" s="150"/>
    </row>
    <row r="10" spans="1:37" ht="19" thickBot="1">
      <c r="A10" s="517" t="s">
        <v>182</v>
      </c>
      <c r="B10" s="516"/>
      <c r="C10" s="516"/>
      <c r="D10" s="516"/>
      <c r="E10" s="518" t="s">
        <v>183</v>
      </c>
      <c r="F10" s="511"/>
      <c r="G10" s="511"/>
      <c r="H10" s="511"/>
      <c r="I10" s="512"/>
      <c r="J10" s="154"/>
      <c r="K10" s="155"/>
      <c r="L10" s="154"/>
      <c r="M10" s="154"/>
      <c r="N10" s="154"/>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row>
    <row r="11" spans="1:37" ht="19" thickBot="1">
      <c r="A11" s="154"/>
      <c r="B11" s="154"/>
      <c r="C11" s="154"/>
      <c r="D11" s="154"/>
      <c r="E11" s="154"/>
      <c r="F11" s="154"/>
      <c r="G11" s="154"/>
      <c r="H11" s="154"/>
      <c r="I11" s="154"/>
      <c r="J11" s="154"/>
      <c r="K11" s="155"/>
      <c r="L11" s="154"/>
      <c r="M11" s="523" t="s">
        <v>184</v>
      </c>
      <c r="N11" s="524"/>
      <c r="O11" s="524"/>
      <c r="P11" s="525"/>
      <c r="Q11" s="150"/>
      <c r="R11" s="150"/>
      <c r="S11" s="150"/>
      <c r="T11" s="150"/>
      <c r="U11" s="150"/>
      <c r="V11" s="150"/>
      <c r="W11" s="150"/>
      <c r="X11" s="150"/>
      <c r="Y11" s="150"/>
      <c r="Z11" s="150"/>
      <c r="AA11" s="150"/>
      <c r="AB11" s="150"/>
      <c r="AC11" s="150"/>
      <c r="AD11" s="150"/>
      <c r="AE11" s="150"/>
      <c r="AF11" s="150"/>
      <c r="AG11" s="150"/>
      <c r="AH11" s="150"/>
      <c r="AI11" s="150"/>
      <c r="AJ11" s="150"/>
      <c r="AK11" s="150"/>
    </row>
    <row r="12" spans="1:37" ht="19" thickBot="1">
      <c r="A12" s="517" t="s">
        <v>185</v>
      </c>
      <c r="B12" s="516"/>
      <c r="C12" s="516"/>
      <c r="D12" s="516"/>
      <c r="E12" s="519" t="s">
        <v>186</v>
      </c>
      <c r="F12" s="513"/>
      <c r="G12" s="513"/>
      <c r="H12" s="513"/>
      <c r="I12" s="514"/>
      <c r="J12" s="154"/>
      <c r="K12" s="155"/>
      <c r="L12" s="154"/>
      <c r="M12" s="526"/>
      <c r="N12" s="527"/>
      <c r="O12" s="527"/>
      <c r="P12" s="528"/>
      <c r="Q12" s="150"/>
      <c r="R12" s="150"/>
      <c r="S12" s="150"/>
      <c r="T12" s="150"/>
      <c r="U12" s="150"/>
      <c r="V12" s="150"/>
      <c r="W12" s="150"/>
      <c r="X12" s="150"/>
      <c r="Y12" s="150"/>
      <c r="Z12" s="150"/>
      <c r="AA12" s="150"/>
      <c r="AB12" s="150"/>
      <c r="AC12" s="150"/>
      <c r="AD12" s="150"/>
      <c r="AE12" s="150"/>
      <c r="AF12" s="150"/>
      <c r="AG12" s="150"/>
      <c r="AH12" s="150"/>
      <c r="AI12" s="150"/>
      <c r="AJ12" s="150"/>
      <c r="AK12" s="150"/>
    </row>
    <row r="13" spans="1:37" ht="19" thickBot="1">
      <c r="A13" s="516"/>
      <c r="B13" s="516"/>
      <c r="C13" s="516"/>
      <c r="D13" s="516"/>
      <c r="E13" s="520"/>
      <c r="F13" s="521"/>
      <c r="G13" s="521"/>
      <c r="H13" s="521"/>
      <c r="I13" s="522"/>
      <c r="J13" s="154"/>
      <c r="K13" s="155"/>
      <c r="L13" s="154"/>
      <c r="M13" s="154"/>
      <c r="N13" s="154"/>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row>
    <row r="14" spans="1:37" ht="19" thickBot="1">
      <c r="A14" s="154"/>
      <c r="B14" s="154"/>
      <c r="C14" s="154"/>
      <c r="D14" s="154"/>
      <c r="E14" s="154"/>
      <c r="F14" s="154"/>
      <c r="G14" s="154"/>
      <c r="H14" s="154"/>
      <c r="I14" s="154"/>
      <c r="J14" s="154"/>
      <c r="K14" s="155"/>
      <c r="L14" s="154"/>
      <c r="M14" s="523">
        <v>2021</v>
      </c>
      <c r="N14" s="524"/>
      <c r="O14" s="524"/>
      <c r="P14" s="525"/>
      <c r="Q14" s="150"/>
      <c r="R14" s="150"/>
      <c r="S14" s="150"/>
      <c r="T14" s="150"/>
      <c r="U14" s="150"/>
      <c r="V14" s="150"/>
      <c r="W14" s="150"/>
      <c r="X14" s="150"/>
      <c r="Y14" s="150"/>
      <c r="Z14" s="150"/>
      <c r="AA14" s="150"/>
      <c r="AB14" s="150"/>
      <c r="AC14" s="150"/>
      <c r="AD14" s="150"/>
      <c r="AE14" s="150"/>
      <c r="AF14" s="150"/>
      <c r="AG14" s="150"/>
      <c r="AH14" s="150"/>
      <c r="AI14" s="150"/>
      <c r="AJ14" s="150"/>
      <c r="AK14" s="150"/>
    </row>
    <row r="15" spans="1:37" ht="19" thickBot="1">
      <c r="A15" s="517" t="s">
        <v>187</v>
      </c>
      <c r="B15" s="516"/>
      <c r="C15" s="516"/>
      <c r="D15" s="516"/>
      <c r="E15" s="519" t="s">
        <v>188</v>
      </c>
      <c r="F15" s="513"/>
      <c r="G15" s="513"/>
      <c r="H15" s="513"/>
      <c r="I15" s="514"/>
      <c r="J15" s="154"/>
      <c r="K15" s="155"/>
      <c r="L15" s="154"/>
      <c r="M15" s="526"/>
      <c r="N15" s="527"/>
      <c r="O15" s="527"/>
      <c r="P15" s="528"/>
      <c r="Q15" s="152"/>
      <c r="R15" s="152"/>
      <c r="S15" s="152"/>
      <c r="T15" s="152"/>
      <c r="U15" s="152"/>
      <c r="V15" s="152"/>
      <c r="W15" s="152"/>
      <c r="X15" s="152"/>
      <c r="Y15" s="152"/>
      <c r="Z15" s="152"/>
      <c r="AA15" s="152"/>
      <c r="AB15" s="152"/>
      <c r="AC15" s="152"/>
      <c r="AD15" s="152"/>
      <c r="AE15" s="152"/>
      <c r="AF15" s="152"/>
      <c r="AG15" s="152"/>
      <c r="AH15" s="152"/>
      <c r="AI15" s="152"/>
      <c r="AJ15" s="152"/>
      <c r="AK15" s="152"/>
    </row>
    <row r="16" spans="1:37" ht="18">
      <c r="A16" s="516"/>
      <c r="B16" s="529"/>
      <c r="C16" s="529"/>
      <c r="D16" s="516"/>
      <c r="E16" s="530"/>
      <c r="F16" s="529"/>
      <c r="G16" s="529"/>
      <c r="H16" s="529"/>
      <c r="I16" s="531"/>
      <c r="J16" s="154"/>
      <c r="K16" s="155"/>
      <c r="L16" s="154"/>
      <c r="M16" s="154"/>
      <c r="N16" s="154"/>
      <c r="O16" s="150"/>
      <c r="P16" s="150"/>
      <c r="Q16" s="152"/>
      <c r="R16" s="152"/>
      <c r="S16" s="152"/>
      <c r="T16" s="152"/>
      <c r="U16" s="152"/>
      <c r="V16" s="152"/>
      <c r="W16" s="152"/>
      <c r="X16" s="152"/>
      <c r="Y16" s="152"/>
      <c r="Z16" s="152"/>
      <c r="AA16" s="152"/>
      <c r="AB16" s="152"/>
      <c r="AC16" s="152"/>
      <c r="AD16" s="152"/>
      <c r="AE16" s="152"/>
      <c r="AF16" s="152"/>
      <c r="AG16" s="152"/>
      <c r="AH16" s="152"/>
      <c r="AI16" s="152"/>
      <c r="AJ16" s="152"/>
      <c r="AK16" s="152"/>
    </row>
    <row r="17" spans="1:37" ht="19" thickBot="1">
      <c r="A17" s="516"/>
      <c r="B17" s="516"/>
      <c r="C17" s="516"/>
      <c r="D17" s="516"/>
      <c r="E17" s="520"/>
      <c r="F17" s="521"/>
      <c r="G17" s="521"/>
      <c r="H17" s="521"/>
      <c r="I17" s="522"/>
      <c r="J17" s="154"/>
      <c r="K17" s="155"/>
      <c r="L17" s="154"/>
      <c r="M17" s="60"/>
      <c r="N17" s="60"/>
      <c r="O17" s="150"/>
      <c r="P17" s="150"/>
      <c r="Q17" s="152"/>
      <c r="R17" s="152"/>
      <c r="S17" s="152"/>
      <c r="T17" s="152"/>
      <c r="U17" s="152"/>
      <c r="V17" s="152"/>
      <c r="W17" s="152"/>
      <c r="X17" s="152"/>
      <c r="Y17" s="152"/>
      <c r="Z17" s="152"/>
      <c r="AA17" s="152"/>
      <c r="AB17" s="152"/>
      <c r="AC17" s="152"/>
      <c r="AD17" s="152"/>
      <c r="AE17" s="152"/>
      <c r="AF17" s="152"/>
      <c r="AG17" s="152"/>
      <c r="AH17" s="152"/>
      <c r="AI17" s="152"/>
      <c r="AJ17" s="152"/>
      <c r="AK17" s="152"/>
    </row>
    <row r="18" spans="1:37" ht="19" thickBot="1">
      <c r="A18" s="154"/>
      <c r="B18" s="154"/>
      <c r="C18" s="154"/>
      <c r="D18" s="154"/>
      <c r="E18" s="154"/>
      <c r="F18" s="154"/>
      <c r="G18" s="154"/>
      <c r="H18" s="154"/>
      <c r="I18" s="154"/>
      <c r="J18" s="154"/>
      <c r="K18" s="155"/>
      <c r="L18" s="154"/>
      <c r="M18" s="60"/>
      <c r="N18" s="60"/>
      <c r="O18" s="150"/>
      <c r="P18" s="150"/>
      <c r="Q18" s="152"/>
      <c r="R18" s="152"/>
      <c r="S18" s="152"/>
      <c r="T18" s="152"/>
      <c r="U18" s="152"/>
      <c r="V18" s="152"/>
      <c r="W18" s="152"/>
      <c r="X18" s="152"/>
      <c r="Y18" s="152"/>
      <c r="Z18" s="152"/>
      <c r="AA18" s="152"/>
      <c r="AB18" s="152"/>
      <c r="AC18" s="152"/>
      <c r="AD18" s="152"/>
      <c r="AE18" s="152"/>
      <c r="AF18" s="152"/>
      <c r="AG18" s="152"/>
      <c r="AH18" s="152"/>
      <c r="AI18" s="152"/>
      <c r="AJ18" s="152"/>
      <c r="AK18" s="152"/>
    </row>
    <row r="19" spans="1:37" ht="20" thickBot="1">
      <c r="A19" s="61" t="s">
        <v>189</v>
      </c>
      <c r="B19" s="61"/>
      <c r="C19" s="61"/>
      <c r="D19" s="61"/>
      <c r="E19" s="62" t="s">
        <v>190</v>
      </c>
      <c r="F19" s="62"/>
      <c r="G19" s="62"/>
      <c r="H19" s="62"/>
      <c r="I19" s="62"/>
      <c r="J19" s="154"/>
      <c r="K19" s="155"/>
      <c r="L19" s="154"/>
      <c r="M19" s="60"/>
      <c r="N19" s="60"/>
      <c r="O19" s="150"/>
      <c r="P19" s="150"/>
      <c r="Q19" s="152"/>
      <c r="R19" s="152"/>
      <c r="S19" s="152"/>
      <c r="T19" s="152"/>
      <c r="U19" s="152"/>
      <c r="V19" s="152"/>
      <c r="W19" s="152"/>
      <c r="X19" s="152"/>
      <c r="Y19" s="152"/>
      <c r="Z19" s="152"/>
      <c r="AA19" s="152"/>
      <c r="AB19" s="152"/>
      <c r="AC19" s="152"/>
      <c r="AD19" s="152"/>
      <c r="AE19" s="152"/>
      <c r="AF19" s="152"/>
      <c r="AG19" s="152"/>
      <c r="AH19" s="152"/>
      <c r="AI19" s="152"/>
      <c r="AJ19" s="152"/>
      <c r="AK19" s="152"/>
    </row>
    <row r="20" spans="1:37" ht="19" thickBot="1">
      <c r="A20" s="61"/>
      <c r="B20" s="61"/>
      <c r="C20" s="61"/>
      <c r="D20" s="61"/>
      <c r="E20" s="62"/>
      <c r="F20" s="62"/>
      <c r="G20" s="62"/>
      <c r="H20" s="62"/>
      <c r="I20" s="62"/>
      <c r="J20" s="154"/>
      <c r="K20" s="155"/>
      <c r="L20" s="154"/>
      <c r="M20" s="154"/>
      <c r="N20" s="154"/>
      <c r="O20" s="150"/>
      <c r="P20" s="150"/>
      <c r="Q20" s="152"/>
      <c r="R20" s="152"/>
      <c r="S20" s="152"/>
      <c r="T20" s="152"/>
      <c r="U20" s="152"/>
      <c r="V20" s="152"/>
      <c r="W20" s="152"/>
      <c r="X20" s="152"/>
      <c r="Y20" s="152"/>
      <c r="Z20" s="152"/>
      <c r="AA20" s="152"/>
      <c r="AB20" s="152"/>
      <c r="AC20" s="152"/>
      <c r="AD20" s="152"/>
      <c r="AE20" s="152"/>
      <c r="AF20" s="152"/>
      <c r="AG20" s="152"/>
      <c r="AH20" s="152"/>
      <c r="AI20" s="152"/>
      <c r="AJ20" s="152"/>
      <c r="AK20" s="152"/>
    </row>
    <row r="21" spans="1:37" ht="18">
      <c r="A21" s="515" t="s">
        <v>181</v>
      </c>
      <c r="B21" s="516"/>
      <c r="C21" s="516"/>
      <c r="D21" s="516"/>
      <c r="E21" s="516"/>
      <c r="F21" s="516"/>
      <c r="G21" s="516"/>
      <c r="H21" s="516"/>
      <c r="I21" s="516"/>
      <c r="J21" s="516"/>
      <c r="K21" s="516"/>
      <c r="L21" s="516"/>
      <c r="M21" s="516"/>
      <c r="N21" s="516"/>
      <c r="O21" s="150"/>
      <c r="P21" s="150"/>
      <c r="Q21" s="152"/>
      <c r="R21" s="152"/>
      <c r="S21" s="152"/>
      <c r="T21" s="152"/>
      <c r="U21" s="152"/>
      <c r="V21" s="152"/>
      <c r="W21" s="152"/>
      <c r="X21" s="152"/>
      <c r="Y21" s="152"/>
      <c r="Z21" s="152"/>
      <c r="AA21" s="152"/>
      <c r="AB21" s="152"/>
      <c r="AC21" s="152"/>
      <c r="AD21" s="152"/>
      <c r="AE21" s="152"/>
      <c r="AF21" s="152"/>
      <c r="AG21" s="152"/>
      <c r="AH21" s="152"/>
      <c r="AI21" s="152"/>
      <c r="AJ21" s="152"/>
      <c r="AK21" s="152"/>
    </row>
    <row r="22" spans="1:37" ht="18">
      <c r="A22" s="508" t="s">
        <v>226</v>
      </c>
      <c r="B22" s="509"/>
      <c r="C22" s="509"/>
      <c r="D22" s="509"/>
      <c r="E22" s="509"/>
      <c r="F22" s="509"/>
      <c r="G22" s="509"/>
      <c r="H22" s="509"/>
      <c r="I22" s="509"/>
      <c r="J22" s="509"/>
      <c r="K22" s="509"/>
      <c r="L22" s="509"/>
      <c r="M22" s="509"/>
      <c r="N22" s="509"/>
      <c r="O22" s="509"/>
      <c r="P22" s="509"/>
      <c r="Q22" s="509"/>
      <c r="R22" s="509"/>
      <c r="S22" s="509"/>
      <c r="T22" s="152"/>
      <c r="U22" s="152"/>
      <c r="V22" s="152"/>
      <c r="W22" s="152"/>
      <c r="X22" s="152"/>
      <c r="Y22" s="152"/>
      <c r="Z22" s="152"/>
      <c r="AA22" s="152"/>
      <c r="AB22" s="152"/>
      <c r="AC22" s="152"/>
      <c r="AD22" s="152"/>
      <c r="AE22" s="152"/>
      <c r="AF22" s="152"/>
      <c r="AG22" s="152"/>
      <c r="AH22" s="152"/>
      <c r="AI22" s="152"/>
      <c r="AJ22" s="152"/>
      <c r="AK22" s="152"/>
    </row>
    <row r="23" spans="1:37" ht="18.75" customHeight="1" thickBot="1">
      <c r="A23" s="506" t="s">
        <v>224</v>
      </c>
      <c r="B23" s="507"/>
      <c r="C23" s="507"/>
      <c r="D23" s="507"/>
      <c r="E23" s="507"/>
      <c r="F23" s="507"/>
      <c r="G23" s="507"/>
      <c r="H23" s="507"/>
      <c r="I23" s="507"/>
      <c r="J23" s="507"/>
      <c r="K23" s="507"/>
      <c r="L23" s="507"/>
      <c r="M23" s="507"/>
      <c r="N23" s="507"/>
      <c r="O23" s="507"/>
      <c r="P23" s="507"/>
      <c r="Q23" s="507"/>
      <c r="R23" s="507"/>
      <c r="S23" s="507"/>
      <c r="T23" s="152"/>
      <c r="U23" s="152"/>
      <c r="V23" s="152"/>
      <c r="W23" s="152"/>
      <c r="X23" s="152"/>
      <c r="Y23" s="152"/>
      <c r="Z23" s="152"/>
      <c r="AA23" s="152"/>
      <c r="AB23" s="152"/>
      <c r="AC23" s="152"/>
      <c r="AD23" s="152"/>
      <c r="AE23" s="152"/>
      <c r="AF23" s="152"/>
      <c r="AG23" s="152"/>
      <c r="AH23" s="152"/>
      <c r="AI23" s="152"/>
      <c r="AJ23" s="152"/>
      <c r="AK23" s="152"/>
    </row>
    <row r="24" spans="1:37" ht="19" thickBot="1">
      <c r="A24" s="510" t="s">
        <v>594</v>
      </c>
      <c r="B24" s="511"/>
      <c r="C24" s="511"/>
      <c r="D24" s="511"/>
      <c r="E24" s="512"/>
      <c r="F24" s="510" t="s">
        <v>595</v>
      </c>
      <c r="G24" s="511"/>
      <c r="H24" s="511"/>
      <c r="I24" s="511"/>
      <c r="J24" s="511"/>
      <c r="K24" s="513"/>
      <c r="L24" s="513"/>
      <c r="M24" s="514"/>
      <c r="N24" s="532" t="s">
        <v>1132</v>
      </c>
      <c r="O24" s="533"/>
      <c r="P24" s="533"/>
      <c r="Q24" s="533"/>
      <c r="R24" s="533"/>
      <c r="S24" s="534"/>
      <c r="T24" s="152"/>
      <c r="U24" s="152"/>
      <c r="V24" s="152"/>
      <c r="W24" s="152"/>
      <c r="X24" s="152"/>
      <c r="Y24" s="152"/>
      <c r="Z24" s="152"/>
      <c r="AA24" s="152"/>
      <c r="AB24" s="152"/>
      <c r="AC24" s="152"/>
      <c r="AD24" s="152"/>
      <c r="AE24" s="152"/>
      <c r="AF24" s="152"/>
      <c r="AG24" s="152"/>
      <c r="AH24" s="152"/>
      <c r="AI24" s="152"/>
      <c r="AJ24" s="152"/>
      <c r="AK24" s="152"/>
    </row>
    <row r="25" spans="1:37" ht="61" thickBot="1">
      <c r="A25" s="63" t="s">
        <v>49</v>
      </c>
      <c r="B25" s="63" t="s">
        <v>219</v>
      </c>
      <c r="C25" s="64" t="s">
        <v>220</v>
      </c>
      <c r="D25" s="65" t="s">
        <v>221</v>
      </c>
      <c r="E25" s="64" t="s">
        <v>191</v>
      </c>
      <c r="F25" s="65" t="s">
        <v>222</v>
      </c>
      <c r="G25" s="64" t="s">
        <v>192</v>
      </c>
      <c r="H25" s="65" t="s">
        <v>223</v>
      </c>
      <c r="I25" s="64" t="s">
        <v>225</v>
      </c>
      <c r="J25" s="164" t="s">
        <v>596</v>
      </c>
      <c r="K25" s="178" t="s">
        <v>193</v>
      </c>
      <c r="L25" s="177" t="s">
        <v>21</v>
      </c>
      <c r="M25" s="178" t="s">
        <v>227</v>
      </c>
      <c r="N25" s="135" t="s">
        <v>1139</v>
      </c>
      <c r="O25" s="182" t="s">
        <v>217</v>
      </c>
      <c r="P25" s="189" t="s">
        <v>1133</v>
      </c>
      <c r="Q25" s="190" t="s">
        <v>1134</v>
      </c>
      <c r="R25" s="190" t="s">
        <v>1135</v>
      </c>
      <c r="S25" s="191" t="s">
        <v>1136</v>
      </c>
      <c r="V25" s="152"/>
      <c r="W25" s="152"/>
      <c r="X25" s="152"/>
      <c r="Y25" s="152"/>
      <c r="Z25" s="152"/>
      <c r="AA25" s="152"/>
      <c r="AB25" s="152"/>
      <c r="AC25" s="152"/>
      <c r="AD25" s="152"/>
      <c r="AE25" s="152"/>
      <c r="AF25" s="152"/>
      <c r="AG25" s="152"/>
      <c r="AH25" s="152"/>
      <c r="AI25" s="152"/>
      <c r="AJ25" s="152"/>
      <c r="AK25" s="152"/>
    </row>
    <row r="26" spans="1:37" ht="134" thickBot="1">
      <c r="A26" s="140">
        <v>15310</v>
      </c>
      <c r="B26" s="156" t="s">
        <v>597</v>
      </c>
      <c r="C26" s="140" t="s">
        <v>598</v>
      </c>
      <c r="D26" s="141" t="s">
        <v>599</v>
      </c>
      <c r="E26" s="142" t="s">
        <v>600</v>
      </c>
      <c r="F26" s="142" t="s">
        <v>601</v>
      </c>
      <c r="G26" s="141" t="s">
        <v>602</v>
      </c>
      <c r="H26" s="66" t="s">
        <v>603</v>
      </c>
      <c r="I26" s="67" t="s">
        <v>604</v>
      </c>
      <c r="J26" s="165">
        <v>44926</v>
      </c>
      <c r="K26" s="174" t="s">
        <v>1105</v>
      </c>
      <c r="L26" s="179" t="s">
        <v>1080</v>
      </c>
      <c r="M26" s="173" t="s">
        <v>1081</v>
      </c>
      <c r="N26" s="176" t="s">
        <v>1141</v>
      </c>
      <c r="O26" s="187" t="s">
        <v>1137</v>
      </c>
      <c r="P26" s="346">
        <v>0</v>
      </c>
      <c r="Q26" s="171">
        <v>0</v>
      </c>
      <c r="R26" s="171"/>
      <c r="S26" s="192">
        <v>0</v>
      </c>
      <c r="V26" s="152"/>
      <c r="W26" s="152"/>
      <c r="X26" s="152"/>
      <c r="Y26" s="152"/>
      <c r="Z26" s="152"/>
      <c r="AA26" s="152"/>
      <c r="AB26" s="152"/>
      <c r="AC26" s="152"/>
      <c r="AD26" s="152"/>
      <c r="AE26" s="152"/>
      <c r="AF26" s="152"/>
      <c r="AG26" s="152"/>
      <c r="AH26" s="152"/>
      <c r="AI26" s="152"/>
      <c r="AJ26" s="152"/>
      <c r="AK26" s="152"/>
    </row>
    <row r="27" spans="1:37" ht="96" thickBot="1">
      <c r="A27" s="143">
        <v>15225</v>
      </c>
      <c r="B27" s="157" t="s">
        <v>605</v>
      </c>
      <c r="C27" s="143" t="s">
        <v>598</v>
      </c>
      <c r="D27" s="144" t="s">
        <v>606</v>
      </c>
      <c r="E27" s="145" t="s">
        <v>607</v>
      </c>
      <c r="F27" s="145" t="s">
        <v>608</v>
      </c>
      <c r="G27" s="144" t="s">
        <v>609</v>
      </c>
      <c r="H27" s="66" t="s">
        <v>610</v>
      </c>
      <c r="I27" s="67">
        <v>44593</v>
      </c>
      <c r="J27" s="166">
        <v>44895</v>
      </c>
      <c r="K27" s="174" t="s">
        <v>1105</v>
      </c>
      <c r="L27" s="179" t="s">
        <v>1080</v>
      </c>
      <c r="M27" s="173" t="s">
        <v>1081</v>
      </c>
      <c r="N27" s="175" t="s">
        <v>1141</v>
      </c>
      <c r="O27" s="185" t="s">
        <v>1137</v>
      </c>
      <c r="P27" s="193">
        <v>0</v>
      </c>
      <c r="Q27" s="172">
        <v>0</v>
      </c>
      <c r="R27" s="172"/>
      <c r="S27" s="194">
        <v>0</v>
      </c>
      <c r="V27" s="152"/>
      <c r="W27" s="152"/>
      <c r="X27" s="152"/>
      <c r="Y27" s="152"/>
      <c r="Z27" s="152"/>
      <c r="AA27" s="152"/>
      <c r="AB27" s="152"/>
      <c r="AC27" s="152"/>
      <c r="AD27" s="152"/>
      <c r="AE27" s="152"/>
      <c r="AF27" s="152"/>
      <c r="AG27" s="152"/>
      <c r="AH27" s="152"/>
      <c r="AI27" s="152"/>
      <c r="AJ27" s="152"/>
      <c r="AK27" s="152"/>
    </row>
    <row r="28" spans="1:37" ht="115" thickBot="1">
      <c r="A28" s="68">
        <v>15297</v>
      </c>
      <c r="B28" s="158" t="s">
        <v>611</v>
      </c>
      <c r="C28" s="68" t="s">
        <v>598</v>
      </c>
      <c r="D28" s="69" t="s">
        <v>612</v>
      </c>
      <c r="E28" s="70" t="s">
        <v>613</v>
      </c>
      <c r="F28" s="71" t="s">
        <v>614</v>
      </c>
      <c r="G28" s="69" t="s">
        <v>615</v>
      </c>
      <c r="H28" s="66" t="s">
        <v>610</v>
      </c>
      <c r="I28" s="67">
        <v>44593</v>
      </c>
      <c r="J28" s="138">
        <v>44681</v>
      </c>
      <c r="K28" s="162" t="s">
        <v>1079</v>
      </c>
      <c r="L28" s="180" t="s">
        <v>1080</v>
      </c>
      <c r="M28" s="162" t="s">
        <v>1081</v>
      </c>
      <c r="N28" s="186" t="s">
        <v>1228</v>
      </c>
      <c r="O28" s="188" t="s">
        <v>1140</v>
      </c>
      <c r="P28" s="193">
        <v>1</v>
      </c>
      <c r="Q28" s="172"/>
      <c r="R28" s="172"/>
      <c r="S28" s="194">
        <f>P28+Q28+R28</f>
        <v>1</v>
      </c>
      <c r="V28" s="152"/>
      <c r="W28" s="152"/>
      <c r="X28" s="152"/>
      <c r="Y28" s="152"/>
      <c r="Z28" s="152"/>
      <c r="AA28" s="152"/>
      <c r="AB28" s="152"/>
      <c r="AC28" s="152"/>
      <c r="AD28" s="152"/>
      <c r="AE28" s="152"/>
      <c r="AF28" s="152"/>
      <c r="AG28" s="152"/>
      <c r="AH28" s="152"/>
      <c r="AI28" s="152"/>
      <c r="AJ28" s="152"/>
      <c r="AK28" s="152"/>
    </row>
    <row r="29" spans="1:37" ht="115" thickBot="1">
      <c r="A29" s="68">
        <v>15299</v>
      </c>
      <c r="B29" s="158" t="s">
        <v>616</v>
      </c>
      <c r="C29" s="72" t="s">
        <v>598</v>
      </c>
      <c r="D29" s="69" t="s">
        <v>612</v>
      </c>
      <c r="E29" s="70" t="s">
        <v>613</v>
      </c>
      <c r="F29" s="71" t="s">
        <v>614</v>
      </c>
      <c r="G29" s="69" t="s">
        <v>615</v>
      </c>
      <c r="H29" s="66" t="s">
        <v>610</v>
      </c>
      <c r="I29" s="67">
        <v>44593</v>
      </c>
      <c r="J29" s="138">
        <v>44681</v>
      </c>
      <c r="K29" s="162" t="s">
        <v>1079</v>
      </c>
      <c r="L29" s="180" t="s">
        <v>1080</v>
      </c>
      <c r="M29" s="162" t="s">
        <v>1081</v>
      </c>
      <c r="N29" s="186" t="s">
        <v>1228</v>
      </c>
      <c r="O29" s="188" t="s">
        <v>1140</v>
      </c>
      <c r="P29" s="193">
        <v>1</v>
      </c>
      <c r="Q29" s="172"/>
      <c r="R29" s="172"/>
      <c r="S29" s="194">
        <f t="shared" ref="S29:S33" si="0">P29+Q29+R29</f>
        <v>1</v>
      </c>
      <c r="V29" s="152"/>
      <c r="W29" s="152"/>
      <c r="X29" s="152"/>
      <c r="Y29" s="152"/>
      <c r="Z29" s="152"/>
      <c r="AA29" s="152"/>
      <c r="AB29" s="152"/>
      <c r="AC29" s="152"/>
      <c r="AD29" s="152"/>
      <c r="AE29" s="152"/>
      <c r="AF29" s="152"/>
      <c r="AG29" s="152"/>
      <c r="AH29" s="152"/>
      <c r="AI29" s="152"/>
      <c r="AJ29" s="152"/>
      <c r="AK29" s="152"/>
    </row>
    <row r="30" spans="1:37" ht="115" thickBot="1">
      <c r="A30" s="68">
        <v>15301</v>
      </c>
      <c r="B30" s="158" t="s">
        <v>617</v>
      </c>
      <c r="C30" s="72" t="s">
        <v>598</v>
      </c>
      <c r="D30" s="69" t="s">
        <v>612</v>
      </c>
      <c r="E30" s="70" t="s">
        <v>613</v>
      </c>
      <c r="F30" s="71" t="s">
        <v>614</v>
      </c>
      <c r="G30" s="69" t="s">
        <v>615</v>
      </c>
      <c r="H30" s="66" t="s">
        <v>610</v>
      </c>
      <c r="I30" s="67">
        <v>44593</v>
      </c>
      <c r="J30" s="138">
        <v>44681</v>
      </c>
      <c r="K30" s="162" t="s">
        <v>1079</v>
      </c>
      <c r="L30" s="180" t="s">
        <v>1080</v>
      </c>
      <c r="M30" s="162" t="s">
        <v>1081</v>
      </c>
      <c r="N30" s="186" t="s">
        <v>1228</v>
      </c>
      <c r="O30" s="188" t="s">
        <v>1140</v>
      </c>
      <c r="P30" s="193">
        <v>1</v>
      </c>
      <c r="Q30" s="172"/>
      <c r="R30" s="172"/>
      <c r="S30" s="194">
        <f t="shared" si="0"/>
        <v>1</v>
      </c>
      <c r="V30" s="152"/>
      <c r="W30" s="152"/>
      <c r="X30" s="152"/>
      <c r="Y30" s="152"/>
      <c r="Z30" s="152"/>
      <c r="AA30" s="152"/>
      <c r="AB30" s="152"/>
      <c r="AC30" s="152"/>
      <c r="AD30" s="152"/>
      <c r="AE30" s="152"/>
      <c r="AF30" s="152"/>
      <c r="AG30" s="152"/>
      <c r="AH30" s="152"/>
      <c r="AI30" s="152"/>
      <c r="AJ30" s="152"/>
      <c r="AK30" s="152"/>
    </row>
    <row r="31" spans="1:37" ht="115" thickBot="1">
      <c r="A31" s="68">
        <v>15303</v>
      </c>
      <c r="B31" s="158" t="s">
        <v>618</v>
      </c>
      <c r="C31" s="68" t="s">
        <v>598</v>
      </c>
      <c r="D31" s="69" t="s">
        <v>612</v>
      </c>
      <c r="E31" s="70" t="s">
        <v>613</v>
      </c>
      <c r="F31" s="71" t="s">
        <v>614</v>
      </c>
      <c r="G31" s="69" t="s">
        <v>615</v>
      </c>
      <c r="H31" s="66" t="s">
        <v>610</v>
      </c>
      <c r="I31" s="67">
        <v>44593</v>
      </c>
      <c r="J31" s="138">
        <v>44681</v>
      </c>
      <c r="K31" s="162" t="s">
        <v>1079</v>
      </c>
      <c r="L31" s="180" t="s">
        <v>1080</v>
      </c>
      <c r="M31" s="162" t="s">
        <v>1081</v>
      </c>
      <c r="N31" s="186" t="s">
        <v>1228</v>
      </c>
      <c r="O31" s="188" t="s">
        <v>1140</v>
      </c>
      <c r="P31" s="193">
        <v>1</v>
      </c>
      <c r="Q31" s="172"/>
      <c r="R31" s="172"/>
      <c r="S31" s="194">
        <f t="shared" si="0"/>
        <v>1</v>
      </c>
      <c r="V31" s="152"/>
      <c r="W31" s="152"/>
      <c r="X31" s="152"/>
      <c r="Y31" s="152"/>
      <c r="Z31" s="152"/>
      <c r="AA31" s="152"/>
      <c r="AB31" s="152"/>
      <c r="AC31" s="152"/>
      <c r="AD31" s="152"/>
      <c r="AE31" s="152"/>
      <c r="AF31" s="152"/>
      <c r="AG31" s="152"/>
      <c r="AH31" s="152"/>
      <c r="AI31" s="152"/>
      <c r="AJ31" s="152"/>
      <c r="AK31" s="152"/>
    </row>
    <row r="32" spans="1:37" ht="115" thickBot="1">
      <c r="A32" s="68">
        <v>15307</v>
      </c>
      <c r="B32" s="158" t="s">
        <v>619</v>
      </c>
      <c r="C32" s="68" t="s">
        <v>598</v>
      </c>
      <c r="D32" s="69" t="s">
        <v>612</v>
      </c>
      <c r="E32" s="70" t="s">
        <v>613</v>
      </c>
      <c r="F32" s="71" t="s">
        <v>614</v>
      </c>
      <c r="G32" s="69" t="s">
        <v>615</v>
      </c>
      <c r="H32" s="66" t="s">
        <v>610</v>
      </c>
      <c r="I32" s="67">
        <v>44593</v>
      </c>
      <c r="J32" s="138">
        <v>44681</v>
      </c>
      <c r="K32" s="162" t="s">
        <v>1079</v>
      </c>
      <c r="L32" s="180" t="s">
        <v>1080</v>
      </c>
      <c r="M32" s="162" t="s">
        <v>1081</v>
      </c>
      <c r="N32" s="186" t="s">
        <v>1228</v>
      </c>
      <c r="O32" s="188" t="s">
        <v>1140</v>
      </c>
      <c r="P32" s="193">
        <v>1</v>
      </c>
      <c r="Q32" s="172"/>
      <c r="R32" s="172"/>
      <c r="S32" s="194">
        <f t="shared" si="0"/>
        <v>1</v>
      </c>
      <c r="V32" s="152"/>
      <c r="W32" s="152"/>
      <c r="X32" s="152"/>
      <c r="Y32" s="152"/>
      <c r="Z32" s="152"/>
      <c r="AA32" s="152"/>
      <c r="AB32" s="152"/>
      <c r="AC32" s="152"/>
      <c r="AD32" s="152"/>
      <c r="AE32" s="152"/>
      <c r="AF32" s="152"/>
      <c r="AG32" s="152"/>
      <c r="AH32" s="152"/>
      <c r="AI32" s="152"/>
      <c r="AJ32" s="152"/>
      <c r="AK32" s="152"/>
    </row>
    <row r="33" spans="1:37" ht="115" thickBot="1">
      <c r="A33" s="68">
        <v>15309</v>
      </c>
      <c r="B33" s="158" t="s">
        <v>620</v>
      </c>
      <c r="C33" s="68" t="s">
        <v>598</v>
      </c>
      <c r="D33" s="69" t="s">
        <v>612</v>
      </c>
      <c r="E33" s="70" t="s">
        <v>613</v>
      </c>
      <c r="F33" s="71" t="s">
        <v>614</v>
      </c>
      <c r="G33" s="69" t="s">
        <v>615</v>
      </c>
      <c r="H33" s="66" t="s">
        <v>610</v>
      </c>
      <c r="I33" s="67">
        <v>44593</v>
      </c>
      <c r="J33" s="138">
        <v>44681</v>
      </c>
      <c r="K33" s="162" t="s">
        <v>1079</v>
      </c>
      <c r="L33" s="180" t="s">
        <v>1080</v>
      </c>
      <c r="M33" s="162" t="s">
        <v>1081</v>
      </c>
      <c r="N33" s="186" t="s">
        <v>1228</v>
      </c>
      <c r="O33" s="188" t="s">
        <v>1140</v>
      </c>
      <c r="P33" s="193">
        <v>1</v>
      </c>
      <c r="Q33" s="172"/>
      <c r="R33" s="172"/>
      <c r="S33" s="194">
        <f t="shared" si="0"/>
        <v>1</v>
      </c>
      <c r="V33" s="152"/>
      <c r="W33" s="152"/>
      <c r="X33" s="152"/>
      <c r="Y33" s="152"/>
      <c r="Z33" s="152"/>
      <c r="AA33" s="152"/>
      <c r="AB33" s="152"/>
      <c r="AC33" s="152"/>
      <c r="AD33" s="152"/>
      <c r="AE33" s="152"/>
      <c r="AF33" s="152"/>
      <c r="AG33" s="152"/>
      <c r="AH33" s="152"/>
      <c r="AI33" s="152"/>
      <c r="AJ33" s="152"/>
      <c r="AK33" s="152"/>
    </row>
    <row r="34" spans="1:37" ht="96" thickBot="1">
      <c r="A34" s="72">
        <v>16814</v>
      </c>
      <c r="B34" s="159" t="s">
        <v>621</v>
      </c>
      <c r="C34" s="72" t="s">
        <v>598</v>
      </c>
      <c r="D34" s="73" t="s">
        <v>606</v>
      </c>
      <c r="E34" s="74" t="s">
        <v>607</v>
      </c>
      <c r="F34" s="74" t="s">
        <v>608</v>
      </c>
      <c r="G34" s="73" t="s">
        <v>609</v>
      </c>
      <c r="H34" s="66" t="s">
        <v>610</v>
      </c>
      <c r="I34" s="75">
        <v>44593</v>
      </c>
      <c r="J34" s="167">
        <v>44895</v>
      </c>
      <c r="K34" s="162" t="s">
        <v>1105</v>
      </c>
      <c r="L34" s="180" t="s">
        <v>1080</v>
      </c>
      <c r="M34" s="162"/>
      <c r="N34" s="175" t="s">
        <v>1141</v>
      </c>
      <c r="O34" s="185" t="s">
        <v>1137</v>
      </c>
      <c r="P34" s="193">
        <v>0</v>
      </c>
      <c r="Q34" s="172">
        <v>0</v>
      </c>
      <c r="R34" s="172"/>
      <c r="S34" s="194">
        <v>0</v>
      </c>
      <c r="V34" s="152"/>
      <c r="W34" s="152"/>
      <c r="X34" s="152"/>
      <c r="Y34" s="152"/>
      <c r="Z34" s="152"/>
      <c r="AA34" s="152"/>
      <c r="AB34" s="152"/>
      <c r="AC34" s="152"/>
      <c r="AD34" s="152"/>
      <c r="AE34" s="152"/>
      <c r="AF34" s="152"/>
      <c r="AG34" s="152"/>
      <c r="AH34" s="152"/>
      <c r="AI34" s="152"/>
      <c r="AJ34" s="152"/>
      <c r="AK34" s="152"/>
    </row>
    <row r="35" spans="1:37" ht="115" thickBot="1">
      <c r="A35" s="68">
        <v>17178</v>
      </c>
      <c r="B35" s="158" t="s">
        <v>622</v>
      </c>
      <c r="C35" s="68" t="s">
        <v>598</v>
      </c>
      <c r="D35" s="69" t="s">
        <v>612</v>
      </c>
      <c r="E35" s="70" t="s">
        <v>613</v>
      </c>
      <c r="F35" s="71" t="s">
        <v>614</v>
      </c>
      <c r="G35" s="69" t="s">
        <v>615</v>
      </c>
      <c r="H35" s="66" t="s">
        <v>610</v>
      </c>
      <c r="I35" s="67">
        <v>44593</v>
      </c>
      <c r="J35" s="138">
        <v>44681</v>
      </c>
      <c r="K35" s="162" t="s">
        <v>1079</v>
      </c>
      <c r="L35" s="180" t="s">
        <v>1080</v>
      </c>
      <c r="M35" s="162" t="s">
        <v>1081</v>
      </c>
      <c r="N35" s="186" t="s">
        <v>1228</v>
      </c>
      <c r="O35" s="188" t="s">
        <v>1140</v>
      </c>
      <c r="P35" s="193">
        <v>1</v>
      </c>
      <c r="Q35" s="172"/>
      <c r="R35" s="172"/>
      <c r="S35" s="194">
        <f t="shared" ref="S35:S38" si="1">P35+Q35+R35</f>
        <v>1</v>
      </c>
      <c r="V35" s="152"/>
      <c r="W35" s="152"/>
      <c r="X35" s="152"/>
      <c r="Y35" s="152"/>
      <c r="Z35" s="152"/>
      <c r="AA35" s="152"/>
      <c r="AB35" s="152"/>
      <c r="AC35" s="152"/>
      <c r="AD35" s="152"/>
      <c r="AE35" s="152"/>
      <c r="AF35" s="152"/>
      <c r="AG35" s="152"/>
      <c r="AH35" s="152"/>
      <c r="AI35" s="152"/>
      <c r="AJ35" s="152"/>
      <c r="AK35" s="152"/>
    </row>
    <row r="36" spans="1:37" ht="115" thickBot="1">
      <c r="A36" s="68">
        <v>17179</v>
      </c>
      <c r="B36" s="158" t="s">
        <v>623</v>
      </c>
      <c r="C36" s="68" t="s">
        <v>598</v>
      </c>
      <c r="D36" s="69" t="s">
        <v>612</v>
      </c>
      <c r="E36" s="70" t="s">
        <v>613</v>
      </c>
      <c r="F36" s="71" t="s">
        <v>614</v>
      </c>
      <c r="G36" s="69" t="s">
        <v>615</v>
      </c>
      <c r="H36" s="66" t="s">
        <v>610</v>
      </c>
      <c r="I36" s="67">
        <v>44593</v>
      </c>
      <c r="J36" s="138">
        <v>44681</v>
      </c>
      <c r="K36" s="162" t="s">
        <v>1079</v>
      </c>
      <c r="L36" s="180" t="s">
        <v>1080</v>
      </c>
      <c r="M36" s="162" t="s">
        <v>1081</v>
      </c>
      <c r="N36" s="186" t="s">
        <v>1228</v>
      </c>
      <c r="O36" s="188" t="s">
        <v>1140</v>
      </c>
      <c r="P36" s="193">
        <v>1</v>
      </c>
      <c r="Q36" s="172"/>
      <c r="R36" s="172"/>
      <c r="S36" s="194">
        <f t="shared" si="1"/>
        <v>1</v>
      </c>
      <c r="V36" s="152"/>
      <c r="W36" s="152"/>
      <c r="X36" s="152"/>
      <c r="Y36" s="152"/>
      <c r="Z36" s="152"/>
      <c r="AA36" s="152"/>
      <c r="AB36" s="152"/>
      <c r="AC36" s="152"/>
      <c r="AD36" s="152"/>
      <c r="AE36" s="152"/>
      <c r="AF36" s="152"/>
      <c r="AG36" s="152"/>
      <c r="AH36" s="152"/>
      <c r="AI36" s="152"/>
      <c r="AJ36" s="152"/>
      <c r="AK36" s="152"/>
    </row>
    <row r="37" spans="1:37" ht="115" thickBot="1">
      <c r="A37" s="76">
        <v>17182</v>
      </c>
      <c r="B37" s="160" t="s">
        <v>624</v>
      </c>
      <c r="C37" s="76" t="s">
        <v>598</v>
      </c>
      <c r="D37" s="77" t="s">
        <v>612</v>
      </c>
      <c r="E37" s="78" t="s">
        <v>613</v>
      </c>
      <c r="F37" s="79" t="s">
        <v>614</v>
      </c>
      <c r="G37" s="77" t="s">
        <v>615</v>
      </c>
      <c r="H37" s="146" t="s">
        <v>610</v>
      </c>
      <c r="I37" s="80">
        <v>44593</v>
      </c>
      <c r="J37" s="168">
        <v>44681</v>
      </c>
      <c r="K37" s="162" t="s">
        <v>1079</v>
      </c>
      <c r="L37" s="180" t="s">
        <v>1080</v>
      </c>
      <c r="M37" s="162" t="s">
        <v>1081</v>
      </c>
      <c r="N37" s="186" t="s">
        <v>1228</v>
      </c>
      <c r="O37" s="188" t="s">
        <v>1140</v>
      </c>
      <c r="P37" s="193">
        <v>1</v>
      </c>
      <c r="Q37" s="172"/>
      <c r="R37" s="172"/>
      <c r="S37" s="194">
        <f t="shared" si="1"/>
        <v>1</v>
      </c>
      <c r="V37" s="152"/>
      <c r="W37" s="152"/>
      <c r="X37" s="152"/>
      <c r="Y37" s="152"/>
      <c r="Z37" s="152"/>
      <c r="AA37" s="152"/>
      <c r="AB37" s="152"/>
      <c r="AC37" s="152"/>
      <c r="AD37" s="152"/>
      <c r="AE37" s="152"/>
      <c r="AF37" s="152"/>
      <c r="AG37" s="152"/>
      <c r="AH37" s="152"/>
      <c r="AI37" s="152"/>
      <c r="AJ37" s="152"/>
      <c r="AK37" s="152"/>
    </row>
    <row r="38" spans="1:37" ht="115" thickBot="1">
      <c r="A38" s="143">
        <v>17304</v>
      </c>
      <c r="B38" s="144" t="s">
        <v>625</v>
      </c>
      <c r="C38" s="143" t="s">
        <v>598</v>
      </c>
      <c r="D38" s="144" t="s">
        <v>612</v>
      </c>
      <c r="E38" s="147" t="s">
        <v>613</v>
      </c>
      <c r="F38" s="147" t="s">
        <v>614</v>
      </c>
      <c r="G38" s="144" t="s">
        <v>615</v>
      </c>
      <c r="H38" s="148" t="s">
        <v>610</v>
      </c>
      <c r="I38" s="139">
        <v>44593</v>
      </c>
      <c r="J38" s="166">
        <v>44681</v>
      </c>
      <c r="K38" s="162" t="s">
        <v>1079</v>
      </c>
      <c r="L38" s="180" t="s">
        <v>1080</v>
      </c>
      <c r="M38" s="162" t="s">
        <v>1081</v>
      </c>
      <c r="N38" s="186" t="s">
        <v>1228</v>
      </c>
      <c r="O38" s="188" t="s">
        <v>1140</v>
      </c>
      <c r="P38" s="193">
        <v>1</v>
      </c>
      <c r="Q38" s="172"/>
      <c r="R38" s="172"/>
      <c r="S38" s="194">
        <f t="shared" si="1"/>
        <v>1</v>
      </c>
      <c r="V38" s="152"/>
      <c r="W38" s="152"/>
      <c r="X38" s="152"/>
      <c r="Y38" s="152"/>
      <c r="Z38" s="152"/>
      <c r="AA38" s="152"/>
      <c r="AB38" s="152"/>
      <c r="AC38" s="152"/>
      <c r="AD38" s="152"/>
      <c r="AE38" s="152"/>
      <c r="AF38" s="152"/>
      <c r="AG38" s="152"/>
      <c r="AH38" s="152"/>
      <c r="AI38" s="152"/>
      <c r="AJ38" s="152"/>
      <c r="AK38" s="152"/>
    </row>
    <row r="39" spans="1:37" ht="96" thickBot="1">
      <c r="A39" s="68">
        <v>17305</v>
      </c>
      <c r="B39" s="69" t="s">
        <v>626</v>
      </c>
      <c r="C39" s="68" t="s">
        <v>598</v>
      </c>
      <c r="D39" s="69" t="s">
        <v>606</v>
      </c>
      <c r="E39" s="71" t="s">
        <v>607</v>
      </c>
      <c r="F39" s="71" t="s">
        <v>608</v>
      </c>
      <c r="G39" s="69" t="s">
        <v>609</v>
      </c>
      <c r="H39" s="66" t="s">
        <v>610</v>
      </c>
      <c r="I39" s="67">
        <v>44593</v>
      </c>
      <c r="J39" s="138">
        <v>44895</v>
      </c>
      <c r="K39" s="170" t="s">
        <v>1105</v>
      </c>
      <c r="L39" s="181" t="s">
        <v>1080</v>
      </c>
      <c r="M39" s="173" t="s">
        <v>1081</v>
      </c>
      <c r="N39" s="175" t="s">
        <v>1141</v>
      </c>
      <c r="O39" s="185" t="s">
        <v>1137</v>
      </c>
      <c r="P39" s="193">
        <v>0</v>
      </c>
      <c r="Q39" s="172">
        <v>0</v>
      </c>
      <c r="R39" s="172"/>
      <c r="S39" s="194">
        <v>0</v>
      </c>
      <c r="V39" s="152"/>
      <c r="W39" s="152"/>
      <c r="X39" s="152"/>
      <c r="Y39" s="152"/>
      <c r="Z39" s="152"/>
      <c r="AA39" s="152"/>
      <c r="AB39" s="152"/>
      <c r="AC39" s="152"/>
      <c r="AD39" s="152"/>
      <c r="AE39" s="152"/>
      <c r="AF39" s="152"/>
      <c r="AG39" s="152"/>
      <c r="AH39" s="152"/>
      <c r="AI39" s="152"/>
      <c r="AJ39" s="152"/>
      <c r="AK39" s="152"/>
    </row>
    <row r="40" spans="1:37" ht="96" thickBot="1">
      <c r="A40" s="68">
        <v>46716</v>
      </c>
      <c r="B40" s="69" t="s">
        <v>627</v>
      </c>
      <c r="C40" s="68" t="s">
        <v>628</v>
      </c>
      <c r="D40" s="69" t="s">
        <v>629</v>
      </c>
      <c r="E40" s="71" t="s">
        <v>630</v>
      </c>
      <c r="F40" s="71" t="s">
        <v>631</v>
      </c>
      <c r="G40" s="69" t="s">
        <v>609</v>
      </c>
      <c r="H40" s="66" t="s">
        <v>610</v>
      </c>
      <c r="I40" s="67">
        <v>44593</v>
      </c>
      <c r="J40" s="138">
        <v>44681</v>
      </c>
      <c r="K40" s="162" t="s">
        <v>1079</v>
      </c>
      <c r="L40" s="180" t="s">
        <v>1080</v>
      </c>
      <c r="M40" s="162" t="s">
        <v>1081</v>
      </c>
      <c r="N40" s="186" t="s">
        <v>1228</v>
      </c>
      <c r="O40" s="188" t="s">
        <v>1140</v>
      </c>
      <c r="P40" s="193">
        <v>1</v>
      </c>
      <c r="Q40" s="172"/>
      <c r="R40" s="172"/>
      <c r="S40" s="194">
        <f t="shared" ref="S40:S42" si="2">P40+Q40+R40</f>
        <v>1</v>
      </c>
      <c r="V40" s="152"/>
      <c r="W40" s="152"/>
      <c r="X40" s="152"/>
      <c r="Y40" s="152"/>
      <c r="Z40" s="152"/>
      <c r="AA40" s="152"/>
      <c r="AB40" s="152"/>
      <c r="AC40" s="152"/>
      <c r="AD40" s="152"/>
      <c r="AE40" s="152"/>
      <c r="AF40" s="152"/>
      <c r="AG40" s="152"/>
      <c r="AH40" s="152"/>
      <c r="AI40" s="152"/>
      <c r="AJ40" s="152"/>
      <c r="AK40" s="152"/>
    </row>
    <row r="41" spans="1:37" ht="115" thickBot="1">
      <c r="A41" s="68">
        <v>57675</v>
      </c>
      <c r="B41" s="69" t="s">
        <v>632</v>
      </c>
      <c r="C41" s="68" t="s">
        <v>598</v>
      </c>
      <c r="D41" s="69" t="s">
        <v>612</v>
      </c>
      <c r="E41" s="71" t="s">
        <v>633</v>
      </c>
      <c r="F41" s="71" t="s">
        <v>614</v>
      </c>
      <c r="G41" s="69" t="s">
        <v>615</v>
      </c>
      <c r="H41" s="66" t="s">
        <v>610</v>
      </c>
      <c r="I41" s="67">
        <v>44593</v>
      </c>
      <c r="J41" s="138">
        <v>44681</v>
      </c>
      <c r="K41" s="162" t="s">
        <v>1079</v>
      </c>
      <c r="L41" s="180" t="s">
        <v>1080</v>
      </c>
      <c r="M41" s="162" t="s">
        <v>1081</v>
      </c>
      <c r="N41" s="186" t="s">
        <v>1228</v>
      </c>
      <c r="O41" s="188" t="s">
        <v>1140</v>
      </c>
      <c r="P41" s="193">
        <v>1</v>
      </c>
      <c r="Q41" s="172"/>
      <c r="R41" s="172"/>
      <c r="S41" s="194">
        <f t="shared" si="2"/>
        <v>1</v>
      </c>
      <c r="V41" s="152"/>
      <c r="W41" s="152"/>
      <c r="X41" s="152"/>
      <c r="Y41" s="152"/>
      <c r="Z41" s="152"/>
      <c r="AA41" s="152"/>
      <c r="AB41" s="152"/>
      <c r="AC41" s="152"/>
      <c r="AD41" s="152"/>
      <c r="AE41" s="152"/>
      <c r="AF41" s="152"/>
      <c r="AG41" s="152"/>
      <c r="AH41" s="152"/>
      <c r="AI41" s="152"/>
      <c r="AJ41" s="152"/>
      <c r="AK41" s="152"/>
    </row>
    <row r="42" spans="1:37" ht="115" thickBot="1">
      <c r="A42" s="68">
        <v>58663</v>
      </c>
      <c r="B42" s="69" t="s">
        <v>634</v>
      </c>
      <c r="C42" s="68" t="s">
        <v>598</v>
      </c>
      <c r="D42" s="69" t="s">
        <v>612</v>
      </c>
      <c r="E42" s="71" t="s">
        <v>633</v>
      </c>
      <c r="F42" s="71" t="s">
        <v>614</v>
      </c>
      <c r="G42" s="69" t="s">
        <v>615</v>
      </c>
      <c r="H42" s="66" t="s">
        <v>610</v>
      </c>
      <c r="I42" s="67">
        <v>44593</v>
      </c>
      <c r="J42" s="138">
        <v>44681</v>
      </c>
      <c r="K42" s="162" t="s">
        <v>1079</v>
      </c>
      <c r="L42" s="180" t="s">
        <v>1080</v>
      </c>
      <c r="M42" s="162" t="s">
        <v>1081</v>
      </c>
      <c r="N42" s="186" t="s">
        <v>1228</v>
      </c>
      <c r="O42" s="188" t="s">
        <v>1140</v>
      </c>
      <c r="P42" s="193">
        <v>1</v>
      </c>
      <c r="Q42" s="172"/>
      <c r="R42" s="172"/>
      <c r="S42" s="194">
        <f t="shared" si="2"/>
        <v>1</v>
      </c>
      <c r="V42" s="152"/>
      <c r="W42" s="152"/>
      <c r="X42" s="152"/>
      <c r="Y42" s="152"/>
      <c r="Z42" s="152"/>
      <c r="AA42" s="152"/>
      <c r="AB42" s="152"/>
      <c r="AC42" s="152"/>
      <c r="AD42" s="152"/>
      <c r="AE42" s="152"/>
      <c r="AF42" s="152"/>
      <c r="AG42" s="152"/>
      <c r="AH42" s="152"/>
      <c r="AI42" s="152"/>
      <c r="AJ42" s="152"/>
      <c r="AK42" s="152"/>
    </row>
    <row r="43" spans="1:37" ht="96" thickBot="1">
      <c r="A43" s="68">
        <v>59024</v>
      </c>
      <c r="B43" s="71" t="s">
        <v>635</v>
      </c>
      <c r="C43" s="68" t="s">
        <v>598</v>
      </c>
      <c r="D43" s="69" t="s">
        <v>606</v>
      </c>
      <c r="E43" s="71" t="s">
        <v>607</v>
      </c>
      <c r="F43" s="71" t="s">
        <v>608</v>
      </c>
      <c r="G43" s="69" t="s">
        <v>609</v>
      </c>
      <c r="H43" s="66" t="s">
        <v>610</v>
      </c>
      <c r="I43" s="67">
        <v>44593</v>
      </c>
      <c r="J43" s="138">
        <v>44895</v>
      </c>
      <c r="K43" s="170" t="s">
        <v>1105</v>
      </c>
      <c r="L43" s="181" t="s">
        <v>1080</v>
      </c>
      <c r="M43" s="173" t="s">
        <v>1081</v>
      </c>
      <c r="N43" s="175" t="s">
        <v>1141</v>
      </c>
      <c r="O43" s="185" t="s">
        <v>1137</v>
      </c>
      <c r="P43" s="193">
        <v>0</v>
      </c>
      <c r="Q43" s="172">
        <v>0</v>
      </c>
      <c r="R43" s="172"/>
      <c r="S43" s="194">
        <v>0</v>
      </c>
      <c r="V43" s="152"/>
      <c r="W43" s="152"/>
      <c r="X43" s="152"/>
      <c r="Y43" s="152"/>
      <c r="Z43" s="152"/>
      <c r="AA43" s="152"/>
      <c r="AB43" s="152"/>
      <c r="AC43" s="152"/>
      <c r="AD43" s="152"/>
      <c r="AE43" s="152"/>
      <c r="AF43" s="152"/>
      <c r="AG43" s="152"/>
      <c r="AH43" s="152"/>
      <c r="AI43" s="152"/>
      <c r="AJ43" s="152"/>
      <c r="AK43" s="152"/>
    </row>
    <row r="44" spans="1:37" ht="115" thickBot="1">
      <c r="A44" s="68">
        <v>59285</v>
      </c>
      <c r="B44" s="69" t="s">
        <v>636</v>
      </c>
      <c r="C44" s="68" t="s">
        <v>598</v>
      </c>
      <c r="D44" s="69" t="s">
        <v>612</v>
      </c>
      <c r="E44" s="71" t="s">
        <v>613</v>
      </c>
      <c r="F44" s="71" t="s">
        <v>614</v>
      </c>
      <c r="G44" s="69" t="s">
        <v>615</v>
      </c>
      <c r="H44" s="66" t="s">
        <v>610</v>
      </c>
      <c r="I44" s="67">
        <v>44593</v>
      </c>
      <c r="J44" s="138">
        <v>44681</v>
      </c>
      <c r="K44" s="162" t="s">
        <v>1079</v>
      </c>
      <c r="L44" s="180" t="s">
        <v>1080</v>
      </c>
      <c r="M44" s="162" t="s">
        <v>1081</v>
      </c>
      <c r="N44" s="186" t="s">
        <v>1228</v>
      </c>
      <c r="O44" s="188" t="s">
        <v>1140</v>
      </c>
      <c r="P44" s="193">
        <v>1</v>
      </c>
      <c r="Q44" s="172"/>
      <c r="R44" s="172"/>
      <c r="S44" s="194">
        <f t="shared" ref="S44:S46" si="3">P44+Q44+R44</f>
        <v>1</v>
      </c>
      <c r="V44" s="152"/>
      <c r="W44" s="152"/>
      <c r="X44" s="152"/>
      <c r="Y44" s="152"/>
      <c r="Z44" s="152"/>
      <c r="AA44" s="152"/>
      <c r="AB44" s="152"/>
      <c r="AC44" s="152"/>
      <c r="AD44" s="152"/>
      <c r="AE44" s="152"/>
      <c r="AF44" s="152"/>
      <c r="AG44" s="152"/>
      <c r="AH44" s="152"/>
      <c r="AI44" s="152"/>
      <c r="AJ44" s="152"/>
      <c r="AK44" s="152"/>
    </row>
    <row r="45" spans="1:37" ht="115" thickBot="1">
      <c r="A45" s="68">
        <v>60918</v>
      </c>
      <c r="B45" s="69" t="s">
        <v>637</v>
      </c>
      <c r="C45" s="68" t="s">
        <v>598</v>
      </c>
      <c r="D45" s="69" t="s">
        <v>612</v>
      </c>
      <c r="E45" s="71" t="s">
        <v>613</v>
      </c>
      <c r="F45" s="71" t="s">
        <v>614</v>
      </c>
      <c r="G45" s="69" t="s">
        <v>615</v>
      </c>
      <c r="H45" s="66" t="s">
        <v>610</v>
      </c>
      <c r="I45" s="67">
        <v>44593</v>
      </c>
      <c r="J45" s="138">
        <v>44681</v>
      </c>
      <c r="K45" s="162" t="s">
        <v>1079</v>
      </c>
      <c r="L45" s="180" t="s">
        <v>1080</v>
      </c>
      <c r="M45" s="162" t="s">
        <v>1081</v>
      </c>
      <c r="N45" s="186" t="s">
        <v>1228</v>
      </c>
      <c r="O45" s="188" t="s">
        <v>1140</v>
      </c>
      <c r="P45" s="193">
        <v>1</v>
      </c>
      <c r="Q45" s="172"/>
      <c r="R45" s="172"/>
      <c r="S45" s="194">
        <f t="shared" si="3"/>
        <v>1</v>
      </c>
      <c r="V45" s="152"/>
      <c r="W45" s="152"/>
      <c r="X45" s="152"/>
      <c r="Y45" s="152"/>
      <c r="Z45" s="152"/>
      <c r="AA45" s="152"/>
      <c r="AB45" s="152"/>
      <c r="AC45" s="152"/>
      <c r="AD45" s="152"/>
      <c r="AE45" s="152"/>
      <c r="AF45" s="152"/>
      <c r="AG45" s="152"/>
      <c r="AH45" s="152"/>
      <c r="AI45" s="152"/>
      <c r="AJ45" s="152"/>
      <c r="AK45" s="152"/>
    </row>
    <row r="46" spans="1:37" ht="115" thickBot="1">
      <c r="A46" s="81">
        <v>60923</v>
      </c>
      <c r="B46" s="82" t="s">
        <v>638</v>
      </c>
      <c r="C46" s="81" t="s">
        <v>598</v>
      </c>
      <c r="D46" s="82" t="s">
        <v>612</v>
      </c>
      <c r="E46" s="83" t="s">
        <v>613</v>
      </c>
      <c r="F46" s="83" t="s">
        <v>614</v>
      </c>
      <c r="G46" s="82" t="s">
        <v>615</v>
      </c>
      <c r="H46" s="161" t="s">
        <v>610</v>
      </c>
      <c r="I46" s="84">
        <v>44593</v>
      </c>
      <c r="J46" s="169">
        <v>44681</v>
      </c>
      <c r="K46" s="162" t="s">
        <v>1079</v>
      </c>
      <c r="L46" s="180" t="s">
        <v>1142</v>
      </c>
      <c r="M46" s="162" t="s">
        <v>1081</v>
      </c>
      <c r="N46" s="184" t="s">
        <v>1228</v>
      </c>
      <c r="O46" s="183" t="s">
        <v>1140</v>
      </c>
      <c r="P46" s="195">
        <v>1</v>
      </c>
      <c r="Q46" s="196"/>
      <c r="R46" s="196"/>
      <c r="S46" s="197">
        <f t="shared" si="3"/>
        <v>1</v>
      </c>
      <c r="V46" s="152"/>
      <c r="W46" s="152"/>
      <c r="X46" s="152"/>
      <c r="Y46" s="152"/>
      <c r="Z46" s="152"/>
      <c r="AA46" s="152"/>
      <c r="AB46" s="152"/>
      <c r="AC46" s="152"/>
      <c r="AD46" s="152"/>
      <c r="AE46" s="152"/>
      <c r="AF46" s="152"/>
      <c r="AG46" s="152"/>
      <c r="AH46" s="152"/>
      <c r="AI46" s="152"/>
      <c r="AJ46" s="152"/>
      <c r="AK46" s="152"/>
    </row>
    <row r="47" spans="1:37" ht="19">
      <c r="A47" s="152"/>
      <c r="B47" s="152"/>
      <c r="C47" s="152"/>
      <c r="D47" s="152"/>
      <c r="E47" s="152"/>
      <c r="F47" s="152"/>
      <c r="G47" s="152"/>
      <c r="H47" s="152"/>
      <c r="I47" s="152"/>
      <c r="J47" s="152"/>
      <c r="K47" s="152"/>
      <c r="L47" s="152"/>
      <c r="M47" s="152"/>
      <c r="O47" s="133" t="s">
        <v>1138</v>
      </c>
      <c r="P47" s="134">
        <f>AVERAGE(P26:P46)</f>
        <v>0.76190476190476186</v>
      </c>
      <c r="Q47" s="134">
        <f>AVERAGE(Q26:Q46)</f>
        <v>0</v>
      </c>
      <c r="R47" s="134">
        <v>0</v>
      </c>
      <c r="S47" s="134">
        <v>0.76190476190476186</v>
      </c>
      <c r="V47" s="152"/>
      <c r="W47" s="152"/>
      <c r="X47" s="152"/>
      <c r="Y47" s="152"/>
      <c r="Z47" s="152"/>
      <c r="AA47" s="152"/>
      <c r="AB47" s="152"/>
      <c r="AC47" s="152"/>
      <c r="AD47" s="152"/>
      <c r="AE47" s="152"/>
      <c r="AF47" s="152"/>
      <c r="AG47" s="152"/>
      <c r="AH47" s="152"/>
      <c r="AI47" s="152"/>
      <c r="AJ47" s="152"/>
      <c r="AK47" s="152"/>
    </row>
    <row r="48" spans="1:37" ht="18">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row>
    <row r="49" spans="1:37" ht="18">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row>
    <row r="50" spans="1:37" ht="18">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row>
    <row r="51" spans="1:37" ht="18">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row>
    <row r="52" spans="1:37" ht="18">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row>
    <row r="53" spans="1:37" ht="18">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row>
    <row r="54" spans="1:37" ht="18">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row>
    <row r="55" spans="1:37" ht="18">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row>
    <row r="56" spans="1:37" ht="18">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row>
    <row r="57" spans="1:37" ht="18">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row>
    <row r="58" spans="1:37" ht="18">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row>
    <row r="59" spans="1:37" ht="18">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row>
    <row r="60" spans="1:37" ht="18">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row>
    <row r="61" spans="1:37" ht="18">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row>
    <row r="62" spans="1:37" ht="18">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row>
    <row r="63" spans="1:37" ht="18">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row>
    <row r="64" spans="1:37" ht="18">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row>
    <row r="65" spans="1:37" ht="18">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row>
    <row r="66" spans="1:37" ht="18">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row>
    <row r="67" spans="1:37" ht="18">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row>
    <row r="68" spans="1:37" ht="18">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row>
    <row r="69" spans="1:37" ht="18">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row>
    <row r="70" spans="1:37" ht="18">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row>
    <row r="71" spans="1:37" ht="18">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row>
    <row r="72" spans="1:37" ht="18">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row>
    <row r="73" spans="1:37" ht="18">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row>
    <row r="74" spans="1:37" ht="18">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row>
    <row r="75" spans="1:37" ht="18">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row>
    <row r="76" spans="1:37" ht="18">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row>
    <row r="77" spans="1:37" ht="18">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row>
    <row r="78" spans="1:37" ht="18">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row>
    <row r="79" spans="1:37" ht="18">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row>
    <row r="80" spans="1:37" ht="18">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row>
    <row r="81" spans="1:37" ht="18">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row>
    <row r="82" spans="1:37" ht="18">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row>
    <row r="83" spans="1:37" ht="18">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row>
    <row r="84" spans="1:37" ht="18">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row>
    <row r="85" spans="1:37" ht="18">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row>
    <row r="86" spans="1:37" ht="18">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row>
    <row r="87" spans="1:37" ht="18">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row>
    <row r="88" spans="1:37" ht="18">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row>
    <row r="89" spans="1:37" ht="18">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row>
    <row r="90" spans="1:37" ht="18">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row>
    <row r="91" spans="1:37" ht="18">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row>
    <row r="92" spans="1:37" ht="18">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row>
    <row r="93" spans="1:37" ht="18">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row>
    <row r="94" spans="1:37" ht="18">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row>
    <row r="95" spans="1:37" ht="18">
      <c r="A95" s="15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row>
    <row r="96" spans="1:37" ht="18">
      <c r="A96" s="15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row>
    <row r="97" spans="1:37" ht="18">
      <c r="A97" s="152"/>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row>
    <row r="98" spans="1:37" ht="18">
      <c r="A98" s="152"/>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row>
    <row r="99" spans="1:37" ht="18">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row>
    <row r="100" spans="1:37" ht="18">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row>
    <row r="101" spans="1:37" ht="18">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row>
    <row r="102" spans="1:37" ht="18">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row>
    <row r="103" spans="1:37" ht="18">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row>
    <row r="104" spans="1:37" ht="18">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row>
    <row r="105" spans="1:37" ht="18">
      <c r="A105" s="152"/>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row>
    <row r="106" spans="1:37" ht="18">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row>
    <row r="107" spans="1:37" ht="18">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row>
    <row r="108" spans="1:37" ht="18">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row>
    <row r="109" spans="1:37" ht="18">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row>
    <row r="110" spans="1:37" ht="18">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row>
    <row r="111" spans="1:37" ht="18">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row>
    <row r="112" spans="1:37" ht="18">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row>
    <row r="113" spans="1:37" ht="18">
      <c r="A113" s="152"/>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row>
    <row r="114" spans="1:37" ht="18">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row>
    <row r="115" spans="1:37" ht="18">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row>
    <row r="116" spans="1:37" ht="18">
      <c r="A116" s="152"/>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row>
    <row r="117" spans="1:37" ht="18">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row>
    <row r="118" spans="1:37" ht="18">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row>
    <row r="119" spans="1:37" ht="18">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row>
    <row r="120" spans="1:37" ht="18">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row>
    <row r="121" spans="1:37" ht="18">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row>
    <row r="122" spans="1:37" ht="18">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row>
    <row r="123" spans="1:37" ht="18">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row>
    <row r="124" spans="1:37" ht="18">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row>
    <row r="125" spans="1:37" ht="18">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row>
    <row r="126" spans="1:37" ht="18">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row>
    <row r="127" spans="1:37" ht="18">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row>
    <row r="128" spans="1:37" ht="18">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row>
    <row r="129" spans="1:37" ht="18">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row>
    <row r="130" spans="1:37" ht="18">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row>
    <row r="131" spans="1:37" ht="18">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row>
    <row r="132" spans="1:37" ht="18">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row>
    <row r="133" spans="1:37" ht="18">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row>
    <row r="134" spans="1:37" ht="18">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row>
    <row r="135" spans="1:37" ht="18">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row>
    <row r="136" spans="1:37" ht="18">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row>
    <row r="137" spans="1:37" ht="18">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row>
    <row r="138" spans="1:37" ht="18">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row>
    <row r="139" spans="1:37" ht="18">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row>
    <row r="140" spans="1:37" ht="18">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row>
    <row r="141" spans="1:37" ht="18">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row>
    <row r="142" spans="1:37" ht="18">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row>
    <row r="143" spans="1:37" ht="18">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row>
    <row r="144" spans="1:37" ht="18">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row>
    <row r="145" spans="1:37" ht="18">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row>
    <row r="146" spans="1:37" ht="18">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row>
    <row r="147" spans="1:37" ht="18">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row>
    <row r="148" spans="1:37" ht="18">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row>
    <row r="149" spans="1:37" ht="18">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row>
    <row r="150" spans="1:37" ht="18">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row>
    <row r="151" spans="1:37" ht="18">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row>
    <row r="152" spans="1:37" ht="18">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row>
    <row r="153" spans="1:37" ht="18">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row>
    <row r="154" spans="1:37" ht="18">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row>
    <row r="155" spans="1:37" ht="18">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row>
    <row r="156" spans="1:37" ht="18">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row>
    <row r="157" spans="1:37" ht="18">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row>
    <row r="158" spans="1:37" ht="18">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row>
    <row r="159" spans="1:37" ht="18">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row>
    <row r="160" spans="1:37" ht="18">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row>
    <row r="161" spans="1:37" ht="18">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row>
    <row r="162" spans="1:37" ht="18">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row>
    <row r="163" spans="1:37" ht="18">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row>
    <row r="164" spans="1:37" ht="18">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row>
    <row r="165" spans="1:37" ht="18">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row>
    <row r="166" spans="1:37" ht="18">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row>
    <row r="167" spans="1:37" ht="18">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row>
    <row r="168" spans="1:37" ht="18">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row>
    <row r="169" spans="1:37" ht="18">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row>
    <row r="170" spans="1:37" ht="18">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row>
    <row r="171" spans="1:37" ht="18">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row>
    <row r="172" spans="1:37" ht="18">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row>
    <row r="173" spans="1:37" ht="18">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row>
    <row r="174" spans="1:37" ht="18">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row>
    <row r="175" spans="1:37" ht="18">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row>
    <row r="176" spans="1:37" ht="18">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row>
    <row r="177" spans="1:37" ht="18">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row>
    <row r="178" spans="1:37" ht="18">
      <c r="A178" s="152"/>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row>
    <row r="179" spans="1:37" ht="18">
      <c r="A179" s="152"/>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row>
    <row r="180" spans="1:37" ht="18">
      <c r="A180" s="152"/>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row>
    <row r="181" spans="1:37" ht="18">
      <c r="A181" s="152"/>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row>
    <row r="182" spans="1:37" ht="18">
      <c r="A182" s="152"/>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row>
    <row r="183" spans="1:37" ht="18">
      <c r="A183" s="152"/>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row>
    <row r="184" spans="1:37" ht="18">
      <c r="A184" s="152"/>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row>
    <row r="185" spans="1:37" ht="18">
      <c r="A185" s="152"/>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row>
    <row r="186" spans="1:37" ht="18">
      <c r="A186" s="152"/>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row>
    <row r="187" spans="1:37" ht="18">
      <c r="A187" s="152"/>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row>
    <row r="188" spans="1:37" ht="18">
      <c r="A188" s="152"/>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row>
    <row r="189" spans="1:37" ht="18">
      <c r="A189" s="152"/>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row>
    <row r="190" spans="1:37" ht="18">
      <c r="A190" s="152"/>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row>
    <row r="191" spans="1:37" ht="18">
      <c r="A191" s="152"/>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row>
    <row r="192" spans="1:37" ht="18">
      <c r="A192" s="152"/>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row>
    <row r="193" spans="1:37" ht="18">
      <c r="A193" s="152"/>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2"/>
    </row>
    <row r="194" spans="1:37" ht="18">
      <c r="A194" s="152"/>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2"/>
    </row>
    <row r="195" spans="1:37" ht="18">
      <c r="A195" s="152"/>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2"/>
    </row>
    <row r="196" spans="1:37" ht="18">
      <c r="A196" s="152"/>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2"/>
    </row>
    <row r="197" spans="1:37" ht="18">
      <c r="A197" s="152"/>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row>
    <row r="198" spans="1:37" ht="18">
      <c r="A198" s="152"/>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row>
    <row r="199" spans="1:37" ht="18">
      <c r="A199" s="152"/>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row>
    <row r="200" spans="1:37" ht="18">
      <c r="A200" s="152"/>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row>
    <row r="201" spans="1:37" ht="18">
      <c r="A201" s="152"/>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row>
    <row r="202" spans="1:37" ht="18">
      <c r="A202" s="152"/>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row>
    <row r="203" spans="1:37" ht="18">
      <c r="A203" s="152"/>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row>
    <row r="204" spans="1:37" ht="18">
      <c r="A204" s="152"/>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row>
    <row r="205" spans="1:37" ht="18">
      <c r="A205" s="152"/>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row>
    <row r="206" spans="1:37" ht="18">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row>
    <row r="207" spans="1:37" ht="18">
      <c r="A207" s="152"/>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row>
    <row r="208" spans="1:37" ht="18">
      <c r="A208" s="15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row>
    <row r="209" spans="1:37" ht="18">
      <c r="A209" s="152"/>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row>
    <row r="210" spans="1:37" ht="18">
      <c r="A210" s="152"/>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row>
    <row r="211" spans="1:37" ht="18">
      <c r="A211" s="152"/>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2"/>
    </row>
    <row r="212" spans="1:37" ht="18">
      <c r="A212" s="152"/>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row>
    <row r="213" spans="1:37" ht="18">
      <c r="A213" s="152"/>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2"/>
    </row>
    <row r="214" spans="1:37" ht="18">
      <c r="A214" s="152"/>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row>
    <row r="215" spans="1:37" ht="18">
      <c r="A215" s="152"/>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row>
    <row r="216" spans="1:37" ht="18">
      <c r="A216" s="152"/>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2"/>
    </row>
    <row r="217" spans="1:37" ht="18">
      <c r="A217" s="152"/>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row>
    <row r="218" spans="1:37" ht="18">
      <c r="A218" s="152"/>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2"/>
    </row>
    <row r="219" spans="1:37" ht="18">
      <c r="A219" s="152"/>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row>
    <row r="220" spans="1:37" ht="18">
      <c r="A220" s="152"/>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row>
    <row r="221" spans="1:37" ht="18">
      <c r="A221" s="152"/>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row>
    <row r="222" spans="1:37" ht="18">
      <c r="A222" s="152"/>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row>
    <row r="223" spans="1:37" ht="18">
      <c r="A223" s="152"/>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2"/>
    </row>
    <row r="224" spans="1:37" ht="18">
      <c r="A224" s="152"/>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row>
    <row r="225" spans="1:37" ht="18">
      <c r="A225" s="152"/>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row>
    <row r="226" spans="1:37" ht="18">
      <c r="A226" s="152"/>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row>
    <row r="227" spans="1:37" ht="18">
      <c r="A227" s="152"/>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row>
    <row r="228" spans="1:37" ht="18">
      <c r="A228" s="152"/>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row>
    <row r="229" spans="1:37" ht="18">
      <c r="A229" s="152"/>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row>
    <row r="230" spans="1:37" ht="18">
      <c r="A230" s="152"/>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row>
    <row r="231" spans="1:37" ht="18">
      <c r="A231" s="152"/>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row>
    <row r="232" spans="1:37" ht="18">
      <c r="A232" s="152"/>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row>
    <row r="233" spans="1:37" ht="18">
      <c r="A233" s="152"/>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row>
    <row r="234" spans="1:37" ht="18">
      <c r="A234" s="152"/>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row>
    <row r="235" spans="1:37" ht="18">
      <c r="A235" s="152"/>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2"/>
    </row>
    <row r="236" spans="1:37" ht="18">
      <c r="A236" s="152"/>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row>
    <row r="237" spans="1:37" ht="18">
      <c r="A237" s="152"/>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row>
    <row r="238" spans="1:37" ht="18">
      <c r="A238" s="152"/>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row>
    <row r="239" spans="1:37" ht="18">
      <c r="A239" s="152"/>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2"/>
    </row>
    <row r="240" spans="1:37" ht="18">
      <c r="A240" s="152"/>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2"/>
    </row>
    <row r="241" spans="1:37" ht="18">
      <c r="A241" s="152"/>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2"/>
    </row>
    <row r="242" spans="1:37" ht="18">
      <c r="A242" s="152"/>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2"/>
    </row>
    <row r="243" spans="1:37" ht="18">
      <c r="A243" s="152"/>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2"/>
    </row>
    <row r="244" spans="1:37" ht="18">
      <c r="A244" s="152"/>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2"/>
    </row>
    <row r="245" spans="1:37" ht="18">
      <c r="A245" s="152"/>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2"/>
    </row>
    <row r="246" spans="1:37" ht="18">
      <c r="A246" s="152"/>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2"/>
    </row>
  </sheetData>
  <mergeCells count="20">
    <mergeCell ref="A5:E8"/>
    <mergeCell ref="F5:P6"/>
    <mergeCell ref="F7:P7"/>
    <mergeCell ref="Q7:Q8"/>
    <mergeCell ref="F8:P8"/>
    <mergeCell ref="A23:S23"/>
    <mergeCell ref="A22:S22"/>
    <mergeCell ref="A24:E24"/>
    <mergeCell ref="F24:M24"/>
    <mergeCell ref="A9:N9"/>
    <mergeCell ref="A10:D10"/>
    <mergeCell ref="E10:I10"/>
    <mergeCell ref="A12:D13"/>
    <mergeCell ref="E12:I13"/>
    <mergeCell ref="M11:P12"/>
    <mergeCell ref="A15:D17"/>
    <mergeCell ref="E15:I17"/>
    <mergeCell ref="A21:N21"/>
    <mergeCell ref="M14:P15"/>
    <mergeCell ref="N24:S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sheetPr>
  <dimension ref="A1:AA45"/>
  <sheetViews>
    <sheetView showGridLines="0" topLeftCell="A3" zoomScale="75" zoomScaleNormal="60" workbookViewId="0">
      <selection activeCell="Y35" sqref="Y35"/>
    </sheetView>
  </sheetViews>
  <sheetFormatPr baseColWidth="10" defaultRowHeight="15"/>
  <cols>
    <col min="1" max="1" width="31.83203125" customWidth="1"/>
    <col min="2" max="2" width="8" customWidth="1"/>
    <col min="3" max="3" width="38.5" customWidth="1"/>
    <col min="4" max="4" width="16.5" bestFit="1" customWidth="1"/>
    <col min="5" max="5" width="13.6640625" bestFit="1" customWidth="1"/>
    <col min="6" max="6" width="20.83203125" customWidth="1"/>
    <col min="7" max="7" width="49" customWidth="1"/>
    <col min="8" max="8" width="30" customWidth="1"/>
    <col min="9" max="14" width="4" bestFit="1" customWidth="1"/>
    <col min="15" max="15" width="6.33203125" bestFit="1" customWidth="1"/>
    <col min="16" max="18" width="4" bestFit="1" customWidth="1"/>
    <col min="19" max="19" width="95.6640625" customWidth="1"/>
    <col min="20" max="20" width="63.6640625" customWidth="1"/>
    <col min="21" max="21" width="29.6640625" customWidth="1"/>
    <col min="22" max="22" width="79.33203125" style="373" customWidth="1"/>
    <col min="23" max="23" width="25" customWidth="1"/>
    <col min="24" max="27" width="19.83203125" customWidth="1"/>
    <col min="269" max="269" width="31.5" customWidth="1"/>
    <col min="270" max="270" width="4.83203125" customWidth="1"/>
    <col min="271" max="271" width="29.5" customWidth="1"/>
    <col min="272" max="272" width="21.33203125" customWidth="1"/>
    <col min="273" max="273" width="22.1640625" customWidth="1"/>
    <col min="274" max="274" width="20.5" customWidth="1"/>
    <col min="275" max="275" width="28.6640625" customWidth="1"/>
    <col min="276" max="276" width="23" customWidth="1"/>
    <col min="277" max="277" width="35.33203125" bestFit="1" customWidth="1"/>
    <col min="278" max="278" width="0" hidden="1" customWidth="1"/>
    <col min="525" max="525" width="31.5" customWidth="1"/>
    <col min="526" max="526" width="4.83203125" customWidth="1"/>
    <col min="527" max="527" width="29.5" customWidth="1"/>
    <col min="528" max="528" width="21.33203125" customWidth="1"/>
    <col min="529" max="529" width="22.1640625" customWidth="1"/>
    <col min="530" max="530" width="20.5" customWidth="1"/>
    <col min="531" max="531" width="28.6640625" customWidth="1"/>
    <col min="532" max="532" width="23" customWidth="1"/>
    <col min="533" max="533" width="35.33203125" bestFit="1" customWidth="1"/>
    <col min="534" max="534" width="0" hidden="1" customWidth="1"/>
    <col min="781" max="781" width="31.5" customWidth="1"/>
    <col min="782" max="782" width="4.83203125" customWidth="1"/>
    <col min="783" max="783" width="29.5" customWidth="1"/>
    <col min="784" max="784" width="21.33203125" customWidth="1"/>
    <col min="785" max="785" width="22.1640625" customWidth="1"/>
    <col min="786" max="786" width="20.5" customWidth="1"/>
    <col min="787" max="787" width="28.6640625" customWidth="1"/>
    <col min="788" max="788" width="23" customWidth="1"/>
    <col min="789" max="789" width="35.33203125" bestFit="1" customWidth="1"/>
    <col min="790" max="790" width="0" hidden="1" customWidth="1"/>
    <col min="1037" max="1037" width="31.5" customWidth="1"/>
    <col min="1038" max="1038" width="4.83203125" customWidth="1"/>
    <col min="1039" max="1039" width="29.5" customWidth="1"/>
    <col min="1040" max="1040" width="21.33203125" customWidth="1"/>
    <col min="1041" max="1041" width="22.1640625" customWidth="1"/>
    <col min="1042" max="1042" width="20.5" customWidth="1"/>
    <col min="1043" max="1043" width="28.6640625" customWidth="1"/>
    <col min="1044" max="1044" width="23" customWidth="1"/>
    <col min="1045" max="1045" width="35.33203125" bestFit="1" customWidth="1"/>
    <col min="1046" max="1046" width="0" hidden="1" customWidth="1"/>
    <col min="1293" max="1293" width="31.5" customWidth="1"/>
    <col min="1294" max="1294" width="4.83203125" customWidth="1"/>
    <col min="1295" max="1295" width="29.5" customWidth="1"/>
    <col min="1296" max="1296" width="21.33203125" customWidth="1"/>
    <col min="1297" max="1297" width="22.1640625" customWidth="1"/>
    <col min="1298" max="1298" width="20.5" customWidth="1"/>
    <col min="1299" max="1299" width="28.6640625" customWidth="1"/>
    <col min="1300" max="1300" width="23" customWidth="1"/>
    <col min="1301" max="1301" width="35.33203125" bestFit="1" customWidth="1"/>
    <col min="1302" max="1302" width="0" hidden="1" customWidth="1"/>
    <col min="1549" max="1549" width="31.5" customWidth="1"/>
    <col min="1550" max="1550" width="4.83203125" customWidth="1"/>
    <col min="1551" max="1551" width="29.5" customWidth="1"/>
    <col min="1552" max="1552" width="21.33203125" customWidth="1"/>
    <col min="1553" max="1553" width="22.1640625" customWidth="1"/>
    <col min="1554" max="1554" width="20.5" customWidth="1"/>
    <col min="1555" max="1555" width="28.6640625" customWidth="1"/>
    <col min="1556" max="1556" width="23" customWidth="1"/>
    <col min="1557" max="1557" width="35.33203125" bestFit="1" customWidth="1"/>
    <col min="1558" max="1558" width="0" hidden="1" customWidth="1"/>
    <col min="1805" max="1805" width="31.5" customWidth="1"/>
    <col min="1806" max="1806" width="4.83203125" customWidth="1"/>
    <col min="1807" max="1807" width="29.5" customWidth="1"/>
    <col min="1808" max="1808" width="21.33203125" customWidth="1"/>
    <col min="1809" max="1809" width="22.1640625" customWidth="1"/>
    <col min="1810" max="1810" width="20.5" customWidth="1"/>
    <col min="1811" max="1811" width="28.6640625" customWidth="1"/>
    <col min="1812" max="1812" width="23" customWidth="1"/>
    <col min="1813" max="1813" width="35.33203125" bestFit="1" customWidth="1"/>
    <col min="1814" max="1814" width="0" hidden="1" customWidth="1"/>
    <col min="2061" max="2061" width="31.5" customWidth="1"/>
    <col min="2062" max="2062" width="4.83203125" customWidth="1"/>
    <col min="2063" max="2063" width="29.5" customWidth="1"/>
    <col min="2064" max="2064" width="21.33203125" customWidth="1"/>
    <col min="2065" max="2065" width="22.1640625" customWidth="1"/>
    <col min="2066" max="2066" width="20.5" customWidth="1"/>
    <col min="2067" max="2067" width="28.6640625" customWidth="1"/>
    <col min="2068" max="2068" width="23" customWidth="1"/>
    <col min="2069" max="2069" width="35.33203125" bestFit="1" customWidth="1"/>
    <col min="2070" max="2070" width="0" hidden="1" customWidth="1"/>
    <col min="2317" max="2317" width="31.5" customWidth="1"/>
    <col min="2318" max="2318" width="4.83203125" customWidth="1"/>
    <col min="2319" max="2319" width="29.5" customWidth="1"/>
    <col min="2320" max="2320" width="21.33203125" customWidth="1"/>
    <col min="2321" max="2321" width="22.1640625" customWidth="1"/>
    <col min="2322" max="2322" width="20.5" customWidth="1"/>
    <col min="2323" max="2323" width="28.6640625" customWidth="1"/>
    <col min="2324" max="2324" width="23" customWidth="1"/>
    <col min="2325" max="2325" width="35.33203125" bestFit="1" customWidth="1"/>
    <col min="2326" max="2326" width="0" hidden="1" customWidth="1"/>
    <col min="2573" max="2573" width="31.5" customWidth="1"/>
    <col min="2574" max="2574" width="4.83203125" customWidth="1"/>
    <col min="2575" max="2575" width="29.5" customWidth="1"/>
    <col min="2576" max="2576" width="21.33203125" customWidth="1"/>
    <col min="2577" max="2577" width="22.1640625" customWidth="1"/>
    <col min="2578" max="2578" width="20.5" customWidth="1"/>
    <col min="2579" max="2579" width="28.6640625" customWidth="1"/>
    <col min="2580" max="2580" width="23" customWidth="1"/>
    <col min="2581" max="2581" width="35.33203125" bestFit="1" customWidth="1"/>
    <col min="2582" max="2582" width="0" hidden="1" customWidth="1"/>
    <col min="2829" max="2829" width="31.5" customWidth="1"/>
    <col min="2830" max="2830" width="4.83203125" customWidth="1"/>
    <col min="2831" max="2831" width="29.5" customWidth="1"/>
    <col min="2832" max="2832" width="21.33203125" customWidth="1"/>
    <col min="2833" max="2833" width="22.1640625" customWidth="1"/>
    <col min="2834" max="2834" width="20.5" customWidth="1"/>
    <col min="2835" max="2835" width="28.6640625" customWidth="1"/>
    <col min="2836" max="2836" width="23" customWidth="1"/>
    <col min="2837" max="2837" width="35.33203125" bestFit="1" customWidth="1"/>
    <col min="2838" max="2838" width="0" hidden="1" customWidth="1"/>
    <col min="3085" max="3085" width="31.5" customWidth="1"/>
    <col min="3086" max="3086" width="4.83203125" customWidth="1"/>
    <col min="3087" max="3087" width="29.5" customWidth="1"/>
    <col min="3088" max="3088" width="21.33203125" customWidth="1"/>
    <col min="3089" max="3089" width="22.1640625" customWidth="1"/>
    <col min="3090" max="3090" width="20.5" customWidth="1"/>
    <col min="3091" max="3091" width="28.6640625" customWidth="1"/>
    <col min="3092" max="3092" width="23" customWidth="1"/>
    <col min="3093" max="3093" width="35.33203125" bestFit="1" customWidth="1"/>
    <col min="3094" max="3094" width="0" hidden="1" customWidth="1"/>
    <col min="3341" max="3341" width="31.5" customWidth="1"/>
    <col min="3342" max="3342" width="4.83203125" customWidth="1"/>
    <col min="3343" max="3343" width="29.5" customWidth="1"/>
    <col min="3344" max="3344" width="21.33203125" customWidth="1"/>
    <col min="3345" max="3345" width="22.1640625" customWidth="1"/>
    <col min="3346" max="3346" width="20.5" customWidth="1"/>
    <col min="3347" max="3347" width="28.6640625" customWidth="1"/>
    <col min="3348" max="3348" width="23" customWidth="1"/>
    <col min="3349" max="3349" width="35.33203125" bestFit="1" customWidth="1"/>
    <col min="3350" max="3350" width="0" hidden="1" customWidth="1"/>
    <col min="3597" max="3597" width="31.5" customWidth="1"/>
    <col min="3598" max="3598" width="4.83203125" customWidth="1"/>
    <col min="3599" max="3599" width="29.5" customWidth="1"/>
    <col min="3600" max="3600" width="21.33203125" customWidth="1"/>
    <col min="3601" max="3601" width="22.1640625" customWidth="1"/>
    <col min="3602" max="3602" width="20.5" customWidth="1"/>
    <col min="3603" max="3603" width="28.6640625" customWidth="1"/>
    <col min="3604" max="3604" width="23" customWidth="1"/>
    <col min="3605" max="3605" width="35.33203125" bestFit="1" customWidth="1"/>
    <col min="3606" max="3606" width="0" hidden="1" customWidth="1"/>
    <col min="3853" max="3853" width="31.5" customWidth="1"/>
    <col min="3854" max="3854" width="4.83203125" customWidth="1"/>
    <col min="3855" max="3855" width="29.5" customWidth="1"/>
    <col min="3856" max="3856" width="21.33203125" customWidth="1"/>
    <col min="3857" max="3857" width="22.1640625" customWidth="1"/>
    <col min="3858" max="3858" width="20.5" customWidth="1"/>
    <col min="3859" max="3859" width="28.6640625" customWidth="1"/>
    <col min="3860" max="3860" width="23" customWidth="1"/>
    <col min="3861" max="3861" width="35.33203125" bestFit="1" customWidth="1"/>
    <col min="3862" max="3862" width="0" hidden="1" customWidth="1"/>
    <col min="4109" max="4109" width="31.5" customWidth="1"/>
    <col min="4110" max="4110" width="4.83203125" customWidth="1"/>
    <col min="4111" max="4111" width="29.5" customWidth="1"/>
    <col min="4112" max="4112" width="21.33203125" customWidth="1"/>
    <col min="4113" max="4113" width="22.1640625" customWidth="1"/>
    <col min="4114" max="4114" width="20.5" customWidth="1"/>
    <col min="4115" max="4115" width="28.6640625" customWidth="1"/>
    <col min="4116" max="4116" width="23" customWidth="1"/>
    <col min="4117" max="4117" width="35.33203125" bestFit="1" customWidth="1"/>
    <col min="4118" max="4118" width="0" hidden="1" customWidth="1"/>
    <col min="4365" max="4365" width="31.5" customWidth="1"/>
    <col min="4366" max="4366" width="4.83203125" customWidth="1"/>
    <col min="4367" max="4367" width="29.5" customWidth="1"/>
    <col min="4368" max="4368" width="21.33203125" customWidth="1"/>
    <col min="4369" max="4369" width="22.1640625" customWidth="1"/>
    <col min="4370" max="4370" width="20.5" customWidth="1"/>
    <col min="4371" max="4371" width="28.6640625" customWidth="1"/>
    <col min="4372" max="4372" width="23" customWidth="1"/>
    <col min="4373" max="4373" width="35.33203125" bestFit="1" customWidth="1"/>
    <col min="4374" max="4374" width="0" hidden="1" customWidth="1"/>
    <col min="4621" max="4621" width="31.5" customWidth="1"/>
    <col min="4622" max="4622" width="4.83203125" customWidth="1"/>
    <col min="4623" max="4623" width="29.5" customWidth="1"/>
    <col min="4624" max="4624" width="21.33203125" customWidth="1"/>
    <col min="4625" max="4625" width="22.1640625" customWidth="1"/>
    <col min="4626" max="4626" width="20.5" customWidth="1"/>
    <col min="4627" max="4627" width="28.6640625" customWidth="1"/>
    <col min="4628" max="4628" width="23" customWidth="1"/>
    <col min="4629" max="4629" width="35.33203125" bestFit="1" customWidth="1"/>
    <col min="4630" max="4630" width="0" hidden="1" customWidth="1"/>
    <col min="4877" max="4877" width="31.5" customWidth="1"/>
    <col min="4878" max="4878" width="4.83203125" customWidth="1"/>
    <col min="4879" max="4879" width="29.5" customWidth="1"/>
    <col min="4880" max="4880" width="21.33203125" customWidth="1"/>
    <col min="4881" max="4881" width="22.1640625" customWidth="1"/>
    <col min="4882" max="4882" width="20.5" customWidth="1"/>
    <col min="4883" max="4883" width="28.6640625" customWidth="1"/>
    <col min="4884" max="4884" width="23" customWidth="1"/>
    <col min="4885" max="4885" width="35.33203125" bestFit="1" customWidth="1"/>
    <col min="4886" max="4886" width="0" hidden="1" customWidth="1"/>
    <col min="5133" max="5133" width="31.5" customWidth="1"/>
    <col min="5134" max="5134" width="4.83203125" customWidth="1"/>
    <col min="5135" max="5135" width="29.5" customWidth="1"/>
    <col min="5136" max="5136" width="21.33203125" customWidth="1"/>
    <col min="5137" max="5137" width="22.1640625" customWidth="1"/>
    <col min="5138" max="5138" width="20.5" customWidth="1"/>
    <col min="5139" max="5139" width="28.6640625" customWidth="1"/>
    <col min="5140" max="5140" width="23" customWidth="1"/>
    <col min="5141" max="5141" width="35.33203125" bestFit="1" customWidth="1"/>
    <col min="5142" max="5142" width="0" hidden="1" customWidth="1"/>
    <col min="5389" max="5389" width="31.5" customWidth="1"/>
    <col min="5390" max="5390" width="4.83203125" customWidth="1"/>
    <col min="5391" max="5391" width="29.5" customWidth="1"/>
    <col min="5392" max="5392" width="21.33203125" customWidth="1"/>
    <col min="5393" max="5393" width="22.1640625" customWidth="1"/>
    <col min="5394" max="5394" width="20.5" customWidth="1"/>
    <col min="5395" max="5395" width="28.6640625" customWidth="1"/>
    <col min="5396" max="5396" width="23" customWidth="1"/>
    <col min="5397" max="5397" width="35.33203125" bestFit="1" customWidth="1"/>
    <col min="5398" max="5398" width="0" hidden="1" customWidth="1"/>
    <col min="5645" max="5645" width="31.5" customWidth="1"/>
    <col min="5646" max="5646" width="4.83203125" customWidth="1"/>
    <col min="5647" max="5647" width="29.5" customWidth="1"/>
    <col min="5648" max="5648" width="21.33203125" customWidth="1"/>
    <col min="5649" max="5649" width="22.1640625" customWidth="1"/>
    <col min="5650" max="5650" width="20.5" customWidth="1"/>
    <col min="5651" max="5651" width="28.6640625" customWidth="1"/>
    <col min="5652" max="5652" width="23" customWidth="1"/>
    <col min="5653" max="5653" width="35.33203125" bestFit="1" customWidth="1"/>
    <col min="5654" max="5654" width="0" hidden="1" customWidth="1"/>
    <col min="5901" max="5901" width="31.5" customWidth="1"/>
    <col min="5902" max="5902" width="4.83203125" customWidth="1"/>
    <col min="5903" max="5903" width="29.5" customWidth="1"/>
    <col min="5904" max="5904" width="21.33203125" customWidth="1"/>
    <col min="5905" max="5905" width="22.1640625" customWidth="1"/>
    <col min="5906" max="5906" width="20.5" customWidth="1"/>
    <col min="5907" max="5907" width="28.6640625" customWidth="1"/>
    <col min="5908" max="5908" width="23" customWidth="1"/>
    <col min="5909" max="5909" width="35.33203125" bestFit="1" customWidth="1"/>
    <col min="5910" max="5910" width="0" hidden="1" customWidth="1"/>
    <col min="6157" max="6157" width="31.5" customWidth="1"/>
    <col min="6158" max="6158" width="4.83203125" customWidth="1"/>
    <col min="6159" max="6159" width="29.5" customWidth="1"/>
    <col min="6160" max="6160" width="21.33203125" customWidth="1"/>
    <col min="6161" max="6161" width="22.1640625" customWidth="1"/>
    <col min="6162" max="6162" width="20.5" customWidth="1"/>
    <col min="6163" max="6163" width="28.6640625" customWidth="1"/>
    <col min="6164" max="6164" width="23" customWidth="1"/>
    <col min="6165" max="6165" width="35.33203125" bestFit="1" customWidth="1"/>
    <col min="6166" max="6166" width="0" hidden="1" customWidth="1"/>
    <col min="6413" max="6413" width="31.5" customWidth="1"/>
    <col min="6414" max="6414" width="4.83203125" customWidth="1"/>
    <col min="6415" max="6415" width="29.5" customWidth="1"/>
    <col min="6416" max="6416" width="21.33203125" customWidth="1"/>
    <col min="6417" max="6417" width="22.1640625" customWidth="1"/>
    <col min="6418" max="6418" width="20.5" customWidth="1"/>
    <col min="6419" max="6419" width="28.6640625" customWidth="1"/>
    <col min="6420" max="6420" width="23" customWidth="1"/>
    <col min="6421" max="6421" width="35.33203125" bestFit="1" customWidth="1"/>
    <col min="6422" max="6422" width="0" hidden="1" customWidth="1"/>
    <col min="6669" max="6669" width="31.5" customWidth="1"/>
    <col min="6670" max="6670" width="4.83203125" customWidth="1"/>
    <col min="6671" max="6671" width="29.5" customWidth="1"/>
    <col min="6672" max="6672" width="21.33203125" customWidth="1"/>
    <col min="6673" max="6673" width="22.1640625" customWidth="1"/>
    <col min="6674" max="6674" width="20.5" customWidth="1"/>
    <col min="6675" max="6675" width="28.6640625" customWidth="1"/>
    <col min="6676" max="6676" width="23" customWidth="1"/>
    <col min="6677" max="6677" width="35.33203125" bestFit="1" customWidth="1"/>
    <col min="6678" max="6678" width="0" hidden="1" customWidth="1"/>
    <col min="6925" max="6925" width="31.5" customWidth="1"/>
    <col min="6926" max="6926" width="4.83203125" customWidth="1"/>
    <col min="6927" max="6927" width="29.5" customWidth="1"/>
    <col min="6928" max="6928" width="21.33203125" customWidth="1"/>
    <col min="6929" max="6929" width="22.1640625" customWidth="1"/>
    <col min="6930" max="6930" width="20.5" customWidth="1"/>
    <col min="6931" max="6931" width="28.6640625" customWidth="1"/>
    <col min="6932" max="6932" width="23" customWidth="1"/>
    <col min="6933" max="6933" width="35.33203125" bestFit="1" customWidth="1"/>
    <col min="6934" max="6934" width="0" hidden="1" customWidth="1"/>
    <col min="7181" max="7181" width="31.5" customWidth="1"/>
    <col min="7182" max="7182" width="4.83203125" customWidth="1"/>
    <col min="7183" max="7183" width="29.5" customWidth="1"/>
    <col min="7184" max="7184" width="21.33203125" customWidth="1"/>
    <col min="7185" max="7185" width="22.1640625" customWidth="1"/>
    <col min="7186" max="7186" width="20.5" customWidth="1"/>
    <col min="7187" max="7187" width="28.6640625" customWidth="1"/>
    <col min="7188" max="7188" width="23" customWidth="1"/>
    <col min="7189" max="7189" width="35.33203125" bestFit="1" customWidth="1"/>
    <col min="7190" max="7190" width="0" hidden="1" customWidth="1"/>
    <col min="7437" max="7437" width="31.5" customWidth="1"/>
    <col min="7438" max="7438" width="4.83203125" customWidth="1"/>
    <col min="7439" max="7439" width="29.5" customWidth="1"/>
    <col min="7440" max="7440" width="21.33203125" customWidth="1"/>
    <col min="7441" max="7441" width="22.1640625" customWidth="1"/>
    <col min="7442" max="7442" width="20.5" customWidth="1"/>
    <col min="7443" max="7443" width="28.6640625" customWidth="1"/>
    <col min="7444" max="7444" width="23" customWidth="1"/>
    <col min="7445" max="7445" width="35.33203125" bestFit="1" customWidth="1"/>
    <col min="7446" max="7446" width="0" hidden="1" customWidth="1"/>
    <col min="7693" max="7693" width="31.5" customWidth="1"/>
    <col min="7694" max="7694" width="4.83203125" customWidth="1"/>
    <col min="7695" max="7695" width="29.5" customWidth="1"/>
    <col min="7696" max="7696" width="21.33203125" customWidth="1"/>
    <col min="7697" max="7697" width="22.1640625" customWidth="1"/>
    <col min="7698" max="7698" width="20.5" customWidth="1"/>
    <col min="7699" max="7699" width="28.6640625" customWidth="1"/>
    <col min="7700" max="7700" width="23" customWidth="1"/>
    <col min="7701" max="7701" width="35.33203125" bestFit="1" customWidth="1"/>
    <col min="7702" max="7702" width="0" hidden="1" customWidth="1"/>
    <col min="7949" max="7949" width="31.5" customWidth="1"/>
    <col min="7950" max="7950" width="4.83203125" customWidth="1"/>
    <col min="7951" max="7951" width="29.5" customWidth="1"/>
    <col min="7952" max="7952" width="21.33203125" customWidth="1"/>
    <col min="7953" max="7953" width="22.1640625" customWidth="1"/>
    <col min="7954" max="7954" width="20.5" customWidth="1"/>
    <col min="7955" max="7955" width="28.6640625" customWidth="1"/>
    <col min="7956" max="7956" width="23" customWidth="1"/>
    <col min="7957" max="7957" width="35.33203125" bestFit="1" customWidth="1"/>
    <col min="7958" max="7958" width="0" hidden="1" customWidth="1"/>
    <col min="8205" max="8205" width="31.5" customWidth="1"/>
    <col min="8206" max="8206" width="4.83203125" customWidth="1"/>
    <col min="8207" max="8207" width="29.5" customWidth="1"/>
    <col min="8208" max="8208" width="21.33203125" customWidth="1"/>
    <col min="8209" max="8209" width="22.1640625" customWidth="1"/>
    <col min="8210" max="8210" width="20.5" customWidth="1"/>
    <col min="8211" max="8211" width="28.6640625" customWidth="1"/>
    <col min="8212" max="8212" width="23" customWidth="1"/>
    <col min="8213" max="8213" width="35.33203125" bestFit="1" customWidth="1"/>
    <col min="8214" max="8214" width="0" hidden="1" customWidth="1"/>
    <col min="8461" max="8461" width="31.5" customWidth="1"/>
    <col min="8462" max="8462" width="4.83203125" customWidth="1"/>
    <col min="8463" max="8463" width="29.5" customWidth="1"/>
    <col min="8464" max="8464" width="21.33203125" customWidth="1"/>
    <col min="8465" max="8465" width="22.1640625" customWidth="1"/>
    <col min="8466" max="8466" width="20.5" customWidth="1"/>
    <col min="8467" max="8467" width="28.6640625" customWidth="1"/>
    <col min="8468" max="8468" width="23" customWidth="1"/>
    <col min="8469" max="8469" width="35.33203125" bestFit="1" customWidth="1"/>
    <col min="8470" max="8470" width="0" hidden="1" customWidth="1"/>
    <col min="8717" max="8717" width="31.5" customWidth="1"/>
    <col min="8718" max="8718" width="4.83203125" customWidth="1"/>
    <col min="8719" max="8719" width="29.5" customWidth="1"/>
    <col min="8720" max="8720" width="21.33203125" customWidth="1"/>
    <col min="8721" max="8721" width="22.1640625" customWidth="1"/>
    <col min="8722" max="8722" width="20.5" customWidth="1"/>
    <col min="8723" max="8723" width="28.6640625" customWidth="1"/>
    <col min="8724" max="8724" width="23" customWidth="1"/>
    <col min="8725" max="8725" width="35.33203125" bestFit="1" customWidth="1"/>
    <col min="8726" max="8726" width="0" hidden="1" customWidth="1"/>
    <col min="8973" max="8973" width="31.5" customWidth="1"/>
    <col min="8974" max="8974" width="4.83203125" customWidth="1"/>
    <col min="8975" max="8975" width="29.5" customWidth="1"/>
    <col min="8976" max="8976" width="21.33203125" customWidth="1"/>
    <col min="8977" max="8977" width="22.1640625" customWidth="1"/>
    <col min="8978" max="8978" width="20.5" customWidth="1"/>
    <col min="8979" max="8979" width="28.6640625" customWidth="1"/>
    <col min="8980" max="8980" width="23" customWidth="1"/>
    <col min="8981" max="8981" width="35.33203125" bestFit="1" customWidth="1"/>
    <col min="8982" max="8982" width="0" hidden="1" customWidth="1"/>
    <col min="9229" max="9229" width="31.5" customWidth="1"/>
    <col min="9230" max="9230" width="4.83203125" customWidth="1"/>
    <col min="9231" max="9231" width="29.5" customWidth="1"/>
    <col min="9232" max="9232" width="21.33203125" customWidth="1"/>
    <col min="9233" max="9233" width="22.1640625" customWidth="1"/>
    <col min="9234" max="9234" width="20.5" customWidth="1"/>
    <col min="9235" max="9235" width="28.6640625" customWidth="1"/>
    <col min="9236" max="9236" width="23" customWidth="1"/>
    <col min="9237" max="9237" width="35.33203125" bestFit="1" customWidth="1"/>
    <col min="9238" max="9238" width="0" hidden="1" customWidth="1"/>
    <col min="9485" max="9485" width="31.5" customWidth="1"/>
    <col min="9486" max="9486" width="4.83203125" customWidth="1"/>
    <col min="9487" max="9487" width="29.5" customWidth="1"/>
    <col min="9488" max="9488" width="21.33203125" customWidth="1"/>
    <col min="9489" max="9489" width="22.1640625" customWidth="1"/>
    <col min="9490" max="9490" width="20.5" customWidth="1"/>
    <col min="9491" max="9491" width="28.6640625" customWidth="1"/>
    <col min="9492" max="9492" width="23" customWidth="1"/>
    <col min="9493" max="9493" width="35.33203125" bestFit="1" customWidth="1"/>
    <col min="9494" max="9494" width="0" hidden="1" customWidth="1"/>
    <col min="9741" max="9741" width="31.5" customWidth="1"/>
    <col min="9742" max="9742" width="4.83203125" customWidth="1"/>
    <col min="9743" max="9743" width="29.5" customWidth="1"/>
    <col min="9744" max="9744" width="21.33203125" customWidth="1"/>
    <col min="9745" max="9745" width="22.1640625" customWidth="1"/>
    <col min="9746" max="9746" width="20.5" customWidth="1"/>
    <col min="9747" max="9747" width="28.6640625" customWidth="1"/>
    <col min="9748" max="9748" width="23" customWidth="1"/>
    <col min="9749" max="9749" width="35.33203125" bestFit="1" customWidth="1"/>
    <col min="9750" max="9750" width="0" hidden="1" customWidth="1"/>
    <col min="9997" max="9997" width="31.5" customWidth="1"/>
    <col min="9998" max="9998" width="4.83203125" customWidth="1"/>
    <col min="9999" max="9999" width="29.5" customWidth="1"/>
    <col min="10000" max="10000" width="21.33203125" customWidth="1"/>
    <col min="10001" max="10001" width="22.1640625" customWidth="1"/>
    <col min="10002" max="10002" width="20.5" customWidth="1"/>
    <col min="10003" max="10003" width="28.6640625" customWidth="1"/>
    <col min="10004" max="10004" width="23" customWidth="1"/>
    <col min="10005" max="10005" width="35.33203125" bestFit="1" customWidth="1"/>
    <col min="10006" max="10006" width="0" hidden="1" customWidth="1"/>
    <col min="10253" max="10253" width="31.5" customWidth="1"/>
    <col min="10254" max="10254" width="4.83203125" customWidth="1"/>
    <col min="10255" max="10255" width="29.5" customWidth="1"/>
    <col min="10256" max="10256" width="21.33203125" customWidth="1"/>
    <col min="10257" max="10257" width="22.1640625" customWidth="1"/>
    <col min="10258" max="10258" width="20.5" customWidth="1"/>
    <col min="10259" max="10259" width="28.6640625" customWidth="1"/>
    <col min="10260" max="10260" width="23" customWidth="1"/>
    <col min="10261" max="10261" width="35.33203125" bestFit="1" customWidth="1"/>
    <col min="10262" max="10262" width="0" hidden="1" customWidth="1"/>
    <col min="10509" max="10509" width="31.5" customWidth="1"/>
    <col min="10510" max="10510" width="4.83203125" customWidth="1"/>
    <col min="10511" max="10511" width="29.5" customWidth="1"/>
    <col min="10512" max="10512" width="21.33203125" customWidth="1"/>
    <col min="10513" max="10513" width="22.1640625" customWidth="1"/>
    <col min="10514" max="10514" width="20.5" customWidth="1"/>
    <col min="10515" max="10515" width="28.6640625" customWidth="1"/>
    <col min="10516" max="10516" width="23" customWidth="1"/>
    <col min="10517" max="10517" width="35.33203125" bestFit="1" customWidth="1"/>
    <col min="10518" max="10518" width="0" hidden="1" customWidth="1"/>
    <col min="10765" max="10765" width="31.5" customWidth="1"/>
    <col min="10766" max="10766" width="4.83203125" customWidth="1"/>
    <col min="10767" max="10767" width="29.5" customWidth="1"/>
    <col min="10768" max="10768" width="21.33203125" customWidth="1"/>
    <col min="10769" max="10769" width="22.1640625" customWidth="1"/>
    <col min="10770" max="10770" width="20.5" customWidth="1"/>
    <col min="10771" max="10771" width="28.6640625" customWidth="1"/>
    <col min="10772" max="10772" width="23" customWidth="1"/>
    <col min="10773" max="10773" width="35.33203125" bestFit="1" customWidth="1"/>
    <col min="10774" max="10774" width="0" hidden="1" customWidth="1"/>
    <col min="11021" max="11021" width="31.5" customWidth="1"/>
    <col min="11022" max="11022" width="4.83203125" customWidth="1"/>
    <col min="11023" max="11023" width="29.5" customWidth="1"/>
    <col min="11024" max="11024" width="21.33203125" customWidth="1"/>
    <col min="11025" max="11025" width="22.1640625" customWidth="1"/>
    <col min="11026" max="11026" width="20.5" customWidth="1"/>
    <col min="11027" max="11027" width="28.6640625" customWidth="1"/>
    <col min="11028" max="11028" width="23" customWidth="1"/>
    <col min="11029" max="11029" width="35.33203125" bestFit="1" customWidth="1"/>
    <col min="11030" max="11030" width="0" hidden="1" customWidth="1"/>
    <col min="11277" max="11277" width="31.5" customWidth="1"/>
    <col min="11278" max="11278" width="4.83203125" customWidth="1"/>
    <col min="11279" max="11279" width="29.5" customWidth="1"/>
    <col min="11280" max="11280" width="21.33203125" customWidth="1"/>
    <col min="11281" max="11281" width="22.1640625" customWidth="1"/>
    <col min="11282" max="11282" width="20.5" customWidth="1"/>
    <col min="11283" max="11283" width="28.6640625" customWidth="1"/>
    <col min="11284" max="11284" width="23" customWidth="1"/>
    <col min="11285" max="11285" width="35.33203125" bestFit="1" customWidth="1"/>
    <col min="11286" max="11286" width="0" hidden="1" customWidth="1"/>
    <col min="11533" max="11533" width="31.5" customWidth="1"/>
    <col min="11534" max="11534" width="4.83203125" customWidth="1"/>
    <col min="11535" max="11535" width="29.5" customWidth="1"/>
    <col min="11536" max="11536" width="21.33203125" customWidth="1"/>
    <col min="11537" max="11537" width="22.1640625" customWidth="1"/>
    <col min="11538" max="11538" width="20.5" customWidth="1"/>
    <col min="11539" max="11539" width="28.6640625" customWidth="1"/>
    <col min="11540" max="11540" width="23" customWidth="1"/>
    <col min="11541" max="11541" width="35.33203125" bestFit="1" customWidth="1"/>
    <col min="11542" max="11542" width="0" hidden="1" customWidth="1"/>
    <col min="11789" max="11789" width="31.5" customWidth="1"/>
    <col min="11790" max="11790" width="4.83203125" customWidth="1"/>
    <col min="11791" max="11791" width="29.5" customWidth="1"/>
    <col min="11792" max="11792" width="21.33203125" customWidth="1"/>
    <col min="11793" max="11793" width="22.1640625" customWidth="1"/>
    <col min="11794" max="11794" width="20.5" customWidth="1"/>
    <col min="11795" max="11795" width="28.6640625" customWidth="1"/>
    <col min="11796" max="11796" width="23" customWidth="1"/>
    <col min="11797" max="11797" width="35.33203125" bestFit="1" customWidth="1"/>
    <col min="11798" max="11798" width="0" hidden="1" customWidth="1"/>
    <col min="12045" max="12045" width="31.5" customWidth="1"/>
    <col min="12046" max="12046" width="4.83203125" customWidth="1"/>
    <col min="12047" max="12047" width="29.5" customWidth="1"/>
    <col min="12048" max="12048" width="21.33203125" customWidth="1"/>
    <col min="12049" max="12049" width="22.1640625" customWidth="1"/>
    <col min="12050" max="12050" width="20.5" customWidth="1"/>
    <col min="12051" max="12051" width="28.6640625" customWidth="1"/>
    <col min="12052" max="12052" width="23" customWidth="1"/>
    <col min="12053" max="12053" width="35.33203125" bestFit="1" customWidth="1"/>
    <col min="12054" max="12054" width="0" hidden="1" customWidth="1"/>
    <col min="12301" max="12301" width="31.5" customWidth="1"/>
    <col min="12302" max="12302" width="4.83203125" customWidth="1"/>
    <col min="12303" max="12303" width="29.5" customWidth="1"/>
    <col min="12304" max="12304" width="21.33203125" customWidth="1"/>
    <col min="12305" max="12305" width="22.1640625" customWidth="1"/>
    <col min="12306" max="12306" width="20.5" customWidth="1"/>
    <col min="12307" max="12307" width="28.6640625" customWidth="1"/>
    <col min="12308" max="12308" width="23" customWidth="1"/>
    <col min="12309" max="12309" width="35.33203125" bestFit="1" customWidth="1"/>
    <col min="12310" max="12310" width="0" hidden="1" customWidth="1"/>
    <col min="12557" max="12557" width="31.5" customWidth="1"/>
    <col min="12558" max="12558" width="4.83203125" customWidth="1"/>
    <col min="12559" max="12559" width="29.5" customWidth="1"/>
    <col min="12560" max="12560" width="21.33203125" customWidth="1"/>
    <col min="12561" max="12561" width="22.1640625" customWidth="1"/>
    <col min="12562" max="12562" width="20.5" customWidth="1"/>
    <col min="12563" max="12563" width="28.6640625" customWidth="1"/>
    <col min="12564" max="12564" width="23" customWidth="1"/>
    <col min="12565" max="12565" width="35.33203125" bestFit="1" customWidth="1"/>
    <col min="12566" max="12566" width="0" hidden="1" customWidth="1"/>
    <col min="12813" max="12813" width="31.5" customWidth="1"/>
    <col min="12814" max="12814" width="4.83203125" customWidth="1"/>
    <col min="12815" max="12815" width="29.5" customWidth="1"/>
    <col min="12816" max="12816" width="21.33203125" customWidth="1"/>
    <col min="12817" max="12817" width="22.1640625" customWidth="1"/>
    <col min="12818" max="12818" width="20.5" customWidth="1"/>
    <col min="12819" max="12819" width="28.6640625" customWidth="1"/>
    <col min="12820" max="12820" width="23" customWidth="1"/>
    <col min="12821" max="12821" width="35.33203125" bestFit="1" customWidth="1"/>
    <col min="12822" max="12822" width="0" hidden="1" customWidth="1"/>
    <col min="13069" max="13069" width="31.5" customWidth="1"/>
    <col min="13070" max="13070" width="4.83203125" customWidth="1"/>
    <col min="13071" max="13071" width="29.5" customWidth="1"/>
    <col min="13072" max="13072" width="21.33203125" customWidth="1"/>
    <col min="13073" max="13073" width="22.1640625" customWidth="1"/>
    <col min="13074" max="13074" width="20.5" customWidth="1"/>
    <col min="13075" max="13075" width="28.6640625" customWidth="1"/>
    <col min="13076" max="13076" width="23" customWidth="1"/>
    <col min="13077" max="13077" width="35.33203125" bestFit="1" customWidth="1"/>
    <col min="13078" max="13078" width="0" hidden="1" customWidth="1"/>
    <col min="13325" max="13325" width="31.5" customWidth="1"/>
    <col min="13326" max="13326" width="4.83203125" customWidth="1"/>
    <col min="13327" max="13327" width="29.5" customWidth="1"/>
    <col min="13328" max="13328" width="21.33203125" customWidth="1"/>
    <col min="13329" max="13329" width="22.1640625" customWidth="1"/>
    <col min="13330" max="13330" width="20.5" customWidth="1"/>
    <col min="13331" max="13331" width="28.6640625" customWidth="1"/>
    <col min="13332" max="13332" width="23" customWidth="1"/>
    <col min="13333" max="13333" width="35.33203125" bestFit="1" customWidth="1"/>
    <col min="13334" max="13334" width="0" hidden="1" customWidth="1"/>
    <col min="13581" max="13581" width="31.5" customWidth="1"/>
    <col min="13582" max="13582" width="4.83203125" customWidth="1"/>
    <col min="13583" max="13583" width="29.5" customWidth="1"/>
    <col min="13584" max="13584" width="21.33203125" customWidth="1"/>
    <col min="13585" max="13585" width="22.1640625" customWidth="1"/>
    <col min="13586" max="13586" width="20.5" customWidth="1"/>
    <col min="13587" max="13587" width="28.6640625" customWidth="1"/>
    <col min="13588" max="13588" width="23" customWidth="1"/>
    <col min="13589" max="13589" width="35.33203125" bestFit="1" customWidth="1"/>
    <col min="13590" max="13590" width="0" hidden="1" customWidth="1"/>
    <col min="13837" max="13837" width="31.5" customWidth="1"/>
    <col min="13838" max="13838" width="4.83203125" customWidth="1"/>
    <col min="13839" max="13839" width="29.5" customWidth="1"/>
    <col min="13840" max="13840" width="21.33203125" customWidth="1"/>
    <col min="13841" max="13841" width="22.1640625" customWidth="1"/>
    <col min="13842" max="13842" width="20.5" customWidth="1"/>
    <col min="13843" max="13843" width="28.6640625" customWidth="1"/>
    <col min="13844" max="13844" width="23" customWidth="1"/>
    <col min="13845" max="13845" width="35.33203125" bestFit="1" customWidth="1"/>
    <col min="13846" max="13846" width="0" hidden="1" customWidth="1"/>
    <col min="14093" max="14093" width="31.5" customWidth="1"/>
    <col min="14094" max="14094" width="4.83203125" customWidth="1"/>
    <col min="14095" max="14095" width="29.5" customWidth="1"/>
    <col min="14096" max="14096" width="21.33203125" customWidth="1"/>
    <col min="14097" max="14097" width="22.1640625" customWidth="1"/>
    <col min="14098" max="14098" width="20.5" customWidth="1"/>
    <col min="14099" max="14099" width="28.6640625" customWidth="1"/>
    <col min="14100" max="14100" width="23" customWidth="1"/>
    <col min="14101" max="14101" width="35.33203125" bestFit="1" customWidth="1"/>
    <col min="14102" max="14102" width="0" hidden="1" customWidth="1"/>
    <col min="14349" max="14349" width="31.5" customWidth="1"/>
    <col min="14350" max="14350" width="4.83203125" customWidth="1"/>
    <col min="14351" max="14351" width="29.5" customWidth="1"/>
    <col min="14352" max="14352" width="21.33203125" customWidth="1"/>
    <col min="14353" max="14353" width="22.1640625" customWidth="1"/>
    <col min="14354" max="14354" width="20.5" customWidth="1"/>
    <col min="14355" max="14355" width="28.6640625" customWidth="1"/>
    <col min="14356" max="14356" width="23" customWidth="1"/>
    <col min="14357" max="14357" width="35.33203125" bestFit="1" customWidth="1"/>
    <col min="14358" max="14358" width="0" hidden="1" customWidth="1"/>
    <col min="14605" max="14605" width="31.5" customWidth="1"/>
    <col min="14606" max="14606" width="4.83203125" customWidth="1"/>
    <col min="14607" max="14607" width="29.5" customWidth="1"/>
    <col min="14608" max="14608" width="21.33203125" customWidth="1"/>
    <col min="14609" max="14609" width="22.1640625" customWidth="1"/>
    <col min="14610" max="14610" width="20.5" customWidth="1"/>
    <col min="14611" max="14611" width="28.6640625" customWidth="1"/>
    <col min="14612" max="14612" width="23" customWidth="1"/>
    <col min="14613" max="14613" width="35.33203125" bestFit="1" customWidth="1"/>
    <col min="14614" max="14614" width="0" hidden="1" customWidth="1"/>
    <col min="14861" max="14861" width="31.5" customWidth="1"/>
    <col min="14862" max="14862" width="4.83203125" customWidth="1"/>
    <col min="14863" max="14863" width="29.5" customWidth="1"/>
    <col min="14864" max="14864" width="21.33203125" customWidth="1"/>
    <col min="14865" max="14865" width="22.1640625" customWidth="1"/>
    <col min="14866" max="14866" width="20.5" customWidth="1"/>
    <col min="14867" max="14867" width="28.6640625" customWidth="1"/>
    <col min="14868" max="14868" width="23" customWidth="1"/>
    <col min="14869" max="14869" width="35.33203125" bestFit="1" customWidth="1"/>
    <col min="14870" max="14870" width="0" hidden="1" customWidth="1"/>
    <col min="15117" max="15117" width="31.5" customWidth="1"/>
    <col min="15118" max="15118" width="4.83203125" customWidth="1"/>
    <col min="15119" max="15119" width="29.5" customWidth="1"/>
    <col min="15120" max="15120" width="21.33203125" customWidth="1"/>
    <col min="15121" max="15121" width="22.1640625" customWidth="1"/>
    <col min="15122" max="15122" width="20.5" customWidth="1"/>
    <col min="15123" max="15123" width="28.6640625" customWidth="1"/>
    <col min="15124" max="15124" width="23" customWidth="1"/>
    <col min="15125" max="15125" width="35.33203125" bestFit="1" customWidth="1"/>
    <col min="15126" max="15126" width="0" hidden="1" customWidth="1"/>
    <col min="15373" max="15373" width="31.5" customWidth="1"/>
    <col min="15374" max="15374" width="4.83203125" customWidth="1"/>
    <col min="15375" max="15375" width="29.5" customWidth="1"/>
    <col min="15376" max="15376" width="21.33203125" customWidth="1"/>
    <col min="15377" max="15377" width="22.1640625" customWidth="1"/>
    <col min="15378" max="15378" width="20.5" customWidth="1"/>
    <col min="15379" max="15379" width="28.6640625" customWidth="1"/>
    <col min="15380" max="15380" width="23" customWidth="1"/>
    <col min="15381" max="15381" width="35.33203125" bestFit="1" customWidth="1"/>
    <col min="15382" max="15382" width="0" hidden="1" customWidth="1"/>
    <col min="15629" max="15629" width="31.5" customWidth="1"/>
    <col min="15630" max="15630" width="4.83203125" customWidth="1"/>
    <col min="15631" max="15631" width="29.5" customWidth="1"/>
    <col min="15632" max="15632" width="21.33203125" customWidth="1"/>
    <col min="15633" max="15633" width="22.1640625" customWidth="1"/>
    <col min="15634" max="15634" width="20.5" customWidth="1"/>
    <col min="15635" max="15635" width="28.6640625" customWidth="1"/>
    <col min="15636" max="15636" width="23" customWidth="1"/>
    <col min="15637" max="15637" width="35.33203125" bestFit="1" customWidth="1"/>
    <col min="15638" max="15638" width="0" hidden="1" customWidth="1"/>
    <col min="15885" max="15885" width="31.5" customWidth="1"/>
    <col min="15886" max="15886" width="4.83203125" customWidth="1"/>
    <col min="15887" max="15887" width="29.5" customWidth="1"/>
    <col min="15888" max="15888" width="21.33203125" customWidth="1"/>
    <col min="15889" max="15889" width="22.1640625" customWidth="1"/>
    <col min="15890" max="15890" width="20.5" customWidth="1"/>
    <col min="15891" max="15891" width="28.6640625" customWidth="1"/>
    <col min="15892" max="15892" width="23" customWidth="1"/>
    <col min="15893" max="15893" width="35.33203125" bestFit="1" customWidth="1"/>
    <col min="15894" max="15894" width="0" hidden="1" customWidth="1"/>
    <col min="16141" max="16141" width="31.5" customWidth="1"/>
    <col min="16142" max="16142" width="4.83203125" customWidth="1"/>
    <col min="16143" max="16143" width="29.5" customWidth="1"/>
    <col min="16144" max="16144" width="21.33203125" customWidth="1"/>
    <col min="16145" max="16145" width="22.1640625" customWidth="1"/>
    <col min="16146" max="16146" width="20.5" customWidth="1"/>
    <col min="16147" max="16147" width="28.6640625" customWidth="1"/>
    <col min="16148" max="16148" width="23" customWidth="1"/>
    <col min="16149" max="16149" width="35.33203125" bestFit="1" customWidth="1"/>
    <col min="16150" max="16150" width="0" hidden="1" customWidth="1"/>
  </cols>
  <sheetData>
    <row r="1" spans="1:27" ht="16" thickBot="1"/>
    <row r="2" spans="1:27" s="17" customFormat="1">
      <c r="A2" s="16"/>
      <c r="B2" s="566" t="s">
        <v>232</v>
      </c>
      <c r="C2" s="566"/>
      <c r="D2" s="566"/>
      <c r="E2" s="566"/>
      <c r="F2" s="566"/>
      <c r="G2" s="566"/>
      <c r="H2" s="566"/>
      <c r="I2" s="566"/>
      <c r="J2" s="566"/>
      <c r="K2" s="566"/>
      <c r="L2" s="566"/>
      <c r="M2" s="566"/>
      <c r="N2" s="566"/>
      <c r="O2" s="566"/>
      <c r="P2" s="566"/>
      <c r="Q2" s="566"/>
      <c r="R2" s="566"/>
      <c r="S2" s="567" t="s">
        <v>237</v>
      </c>
      <c r="T2" s="567"/>
      <c r="U2" s="567"/>
      <c r="V2" s="371"/>
    </row>
    <row r="3" spans="1:27" s="17" customFormat="1">
      <c r="A3" s="18"/>
      <c r="B3" s="566"/>
      <c r="C3" s="566"/>
      <c r="D3" s="566"/>
      <c r="E3" s="566"/>
      <c r="F3" s="566"/>
      <c r="G3" s="566"/>
      <c r="H3" s="566"/>
      <c r="I3" s="566"/>
      <c r="J3" s="566"/>
      <c r="K3" s="566"/>
      <c r="L3" s="566"/>
      <c r="M3" s="566"/>
      <c r="N3" s="566"/>
      <c r="O3" s="566"/>
      <c r="P3" s="566"/>
      <c r="Q3" s="566"/>
      <c r="R3" s="566"/>
      <c r="S3" s="567" t="s">
        <v>238</v>
      </c>
      <c r="T3" s="567"/>
      <c r="U3" s="567"/>
      <c r="V3" s="371"/>
    </row>
    <row r="4" spans="1:27" s="17" customFormat="1" ht="14">
      <c r="A4" s="18"/>
      <c r="B4" s="566" t="s">
        <v>230</v>
      </c>
      <c r="C4" s="566"/>
      <c r="D4" s="566"/>
      <c r="E4" s="566"/>
      <c r="F4" s="566"/>
      <c r="G4" s="566"/>
      <c r="H4" s="566"/>
      <c r="I4" s="566"/>
      <c r="J4" s="566"/>
      <c r="K4" s="566"/>
      <c r="L4" s="566"/>
      <c r="M4" s="566"/>
      <c r="N4" s="566"/>
      <c r="O4" s="566"/>
      <c r="P4" s="566"/>
      <c r="Q4" s="566"/>
      <c r="R4" s="566"/>
      <c r="S4" s="569" t="s">
        <v>239</v>
      </c>
      <c r="T4" s="569"/>
      <c r="U4" s="569"/>
      <c r="V4" s="371"/>
    </row>
    <row r="5" spans="1:27" s="17" customFormat="1" thickBot="1">
      <c r="A5" s="18"/>
      <c r="B5" s="568"/>
      <c r="C5" s="568"/>
      <c r="D5" s="568"/>
      <c r="E5" s="568"/>
      <c r="F5" s="568"/>
      <c r="G5" s="568"/>
      <c r="H5" s="568"/>
      <c r="I5" s="568"/>
      <c r="J5" s="568"/>
      <c r="K5" s="568"/>
      <c r="L5" s="568"/>
      <c r="M5" s="568"/>
      <c r="N5" s="568"/>
      <c r="O5" s="568"/>
      <c r="P5" s="568"/>
      <c r="Q5" s="568"/>
      <c r="R5" s="568"/>
      <c r="S5" s="570"/>
      <c r="T5" s="570"/>
      <c r="U5" s="570"/>
      <c r="V5" s="371"/>
    </row>
    <row r="6" spans="1:27" ht="20" thickBot="1">
      <c r="A6" s="554" t="s">
        <v>194</v>
      </c>
      <c r="B6" s="555"/>
      <c r="C6" s="555"/>
      <c r="D6" s="555"/>
      <c r="E6" s="555"/>
      <c r="F6" s="555"/>
      <c r="G6" s="555"/>
      <c r="H6" s="555"/>
      <c r="I6" s="556"/>
      <c r="J6" s="556"/>
      <c r="K6" s="556"/>
      <c r="L6" s="556"/>
      <c r="M6" s="556"/>
      <c r="N6" s="556"/>
      <c r="O6" s="556"/>
      <c r="P6" s="556"/>
      <c r="Q6" s="556"/>
      <c r="R6" s="556"/>
      <c r="S6" s="556"/>
      <c r="T6" s="556"/>
      <c r="U6" s="557"/>
      <c r="V6" s="571" t="s">
        <v>1132</v>
      </c>
      <c r="W6" s="533"/>
      <c r="X6" s="533"/>
      <c r="Y6" s="533"/>
      <c r="Z6" s="533"/>
      <c r="AA6" s="534"/>
    </row>
    <row r="7" spans="1:27" ht="16" thickBot="1">
      <c r="A7" s="558" t="s">
        <v>0</v>
      </c>
      <c r="B7" s="558" t="s">
        <v>195</v>
      </c>
      <c r="C7" s="553"/>
      <c r="D7" s="558" t="s">
        <v>675</v>
      </c>
      <c r="E7" s="553"/>
      <c r="F7" s="553"/>
      <c r="G7" s="558" t="s">
        <v>1</v>
      </c>
      <c r="H7" s="558" t="s">
        <v>20</v>
      </c>
      <c r="I7" s="563" t="s">
        <v>676</v>
      </c>
      <c r="J7" s="563"/>
      <c r="K7" s="563"/>
      <c r="L7" s="563"/>
      <c r="M7" s="563"/>
      <c r="N7" s="563"/>
      <c r="O7" s="563"/>
      <c r="P7" s="563"/>
      <c r="Q7" s="563"/>
      <c r="R7" s="564"/>
      <c r="S7" s="543" t="s">
        <v>193</v>
      </c>
      <c r="T7" s="543" t="s">
        <v>21</v>
      </c>
      <c r="U7" s="543" t="s">
        <v>227</v>
      </c>
      <c r="V7" s="572" t="s">
        <v>1139</v>
      </c>
      <c r="W7" s="574" t="s">
        <v>217</v>
      </c>
      <c r="X7" s="576" t="s">
        <v>1133</v>
      </c>
      <c r="Y7" s="576" t="s">
        <v>1134</v>
      </c>
      <c r="Z7" s="576" t="s">
        <v>1135</v>
      </c>
      <c r="AA7" s="576" t="s">
        <v>1136</v>
      </c>
    </row>
    <row r="8" spans="1:27" ht="63" thickBot="1">
      <c r="A8" s="553"/>
      <c r="B8" s="553"/>
      <c r="C8" s="553"/>
      <c r="D8" s="343" t="s">
        <v>677</v>
      </c>
      <c r="E8" s="343" t="s">
        <v>678</v>
      </c>
      <c r="F8" s="343" t="s">
        <v>679</v>
      </c>
      <c r="G8" s="553"/>
      <c r="H8" s="553"/>
      <c r="I8" s="325" t="s">
        <v>680</v>
      </c>
      <c r="J8" s="301" t="s">
        <v>681</v>
      </c>
      <c r="K8" s="302" t="s">
        <v>682</v>
      </c>
      <c r="L8" s="301" t="s">
        <v>683</v>
      </c>
      <c r="M8" s="301" t="s">
        <v>684</v>
      </c>
      <c r="N8" s="301" t="s">
        <v>685</v>
      </c>
      <c r="O8" s="301" t="s">
        <v>686</v>
      </c>
      <c r="P8" s="301" t="s">
        <v>687</v>
      </c>
      <c r="Q8" s="301" t="s">
        <v>688</v>
      </c>
      <c r="R8" s="301" t="s">
        <v>689</v>
      </c>
      <c r="S8" s="544"/>
      <c r="T8" s="544"/>
      <c r="U8" s="543"/>
      <c r="V8" s="573"/>
      <c r="W8" s="575"/>
      <c r="X8" s="577"/>
      <c r="Y8" s="577"/>
      <c r="Z8" s="577"/>
      <c r="AA8" s="577"/>
    </row>
    <row r="9" spans="1:27" ht="149" thickBot="1">
      <c r="A9" s="552" t="s">
        <v>908</v>
      </c>
      <c r="B9" s="335" t="s">
        <v>3</v>
      </c>
      <c r="C9" s="337" t="s">
        <v>646</v>
      </c>
      <c r="D9" s="341" t="s">
        <v>647</v>
      </c>
      <c r="E9" s="342"/>
      <c r="F9" s="342"/>
      <c r="G9" s="344" t="s">
        <v>648</v>
      </c>
      <c r="H9" s="345" t="s">
        <v>23</v>
      </c>
      <c r="I9" s="124"/>
      <c r="J9" s="124" t="s">
        <v>647</v>
      </c>
      <c r="K9" s="107" t="s">
        <v>647</v>
      </c>
      <c r="L9" s="124"/>
      <c r="M9" s="124"/>
      <c r="N9" s="124"/>
      <c r="O9" s="124"/>
      <c r="P9" s="124"/>
      <c r="Q9" s="124"/>
      <c r="R9" s="303"/>
      <c r="S9" s="311" t="s">
        <v>987</v>
      </c>
      <c r="T9" s="118" t="s">
        <v>988</v>
      </c>
      <c r="U9" s="320" t="s">
        <v>957</v>
      </c>
      <c r="V9" s="374" t="s">
        <v>1229</v>
      </c>
      <c r="W9" s="316"/>
      <c r="X9" s="363">
        <v>0.33</v>
      </c>
      <c r="Y9" s="364">
        <v>0.67</v>
      </c>
      <c r="Z9" s="364"/>
      <c r="AA9" s="365">
        <f>+X9+Y9+Z9</f>
        <v>1</v>
      </c>
    </row>
    <row r="10" spans="1:27" ht="104.25" customHeight="1" thickBot="1">
      <c r="A10" s="553"/>
      <c r="B10" s="336" t="s">
        <v>4</v>
      </c>
      <c r="C10" s="337" t="s">
        <v>649</v>
      </c>
      <c r="D10" s="333" t="s">
        <v>647</v>
      </c>
      <c r="E10" s="326"/>
      <c r="F10" s="326"/>
      <c r="G10" s="327" t="s">
        <v>650</v>
      </c>
      <c r="H10" s="329" t="s">
        <v>651</v>
      </c>
      <c r="I10" s="107" t="s">
        <v>647</v>
      </c>
      <c r="J10" s="107" t="s">
        <v>647</v>
      </c>
      <c r="K10" s="107" t="s">
        <v>647</v>
      </c>
      <c r="L10" s="107" t="s">
        <v>647</v>
      </c>
      <c r="M10" s="107" t="s">
        <v>647</v>
      </c>
      <c r="N10" s="107" t="s">
        <v>647</v>
      </c>
      <c r="O10" s="107" t="s">
        <v>647</v>
      </c>
      <c r="P10" s="107" t="s">
        <v>647</v>
      </c>
      <c r="Q10" s="107" t="s">
        <v>647</v>
      </c>
      <c r="R10" s="304"/>
      <c r="S10" s="312" t="s">
        <v>923</v>
      </c>
      <c r="T10" s="118" t="s">
        <v>924</v>
      </c>
      <c r="U10" s="320" t="s">
        <v>957</v>
      </c>
      <c r="V10" s="375" t="s">
        <v>1198</v>
      </c>
      <c r="W10" s="317"/>
      <c r="X10" s="366">
        <v>0.33</v>
      </c>
      <c r="Y10" s="367">
        <v>0.34</v>
      </c>
      <c r="Z10" s="367"/>
      <c r="AA10" s="368">
        <f>+X10+Y10+Z10</f>
        <v>0.67</v>
      </c>
    </row>
    <row r="11" spans="1:27" ht="35" thickBot="1">
      <c r="A11" s="553"/>
      <c r="B11" s="336" t="s">
        <v>196</v>
      </c>
      <c r="C11" s="337" t="s">
        <v>652</v>
      </c>
      <c r="D11" s="333" t="s">
        <v>647</v>
      </c>
      <c r="E11" s="326"/>
      <c r="F11" s="326"/>
      <c r="G11" s="327" t="s">
        <v>653</v>
      </c>
      <c r="H11" s="329" t="s">
        <v>23</v>
      </c>
      <c r="I11" s="107"/>
      <c r="J11" s="107"/>
      <c r="K11" s="107"/>
      <c r="L11" s="107"/>
      <c r="M11" s="107"/>
      <c r="N11" s="107"/>
      <c r="O11" s="107"/>
      <c r="P11" s="107"/>
      <c r="Q11" s="107" t="s">
        <v>647</v>
      </c>
      <c r="R11" s="304"/>
      <c r="S11" s="313" t="s">
        <v>989</v>
      </c>
      <c r="T11" s="118" t="s">
        <v>990</v>
      </c>
      <c r="U11" s="320" t="s">
        <v>957</v>
      </c>
      <c r="V11" s="375" t="s">
        <v>1230</v>
      </c>
      <c r="W11" s="317"/>
      <c r="X11" s="366">
        <v>0</v>
      </c>
      <c r="Y11" s="367">
        <v>0</v>
      </c>
      <c r="Z11" s="367"/>
      <c r="AA11" s="368">
        <f t="shared" ref="AA11:AA34" si="0">+X11+Y11+Z11</f>
        <v>0</v>
      </c>
    </row>
    <row r="12" spans="1:27" ht="177" thickBot="1">
      <c r="A12" s="553"/>
      <c r="B12" s="336" t="s">
        <v>197</v>
      </c>
      <c r="C12" s="337" t="s">
        <v>654</v>
      </c>
      <c r="D12" s="333" t="s">
        <v>647</v>
      </c>
      <c r="E12" s="326"/>
      <c r="F12" s="326"/>
      <c r="G12" s="327" t="s">
        <v>655</v>
      </c>
      <c r="H12" s="329" t="s">
        <v>656</v>
      </c>
      <c r="I12" s="107"/>
      <c r="J12" s="107"/>
      <c r="K12" s="107"/>
      <c r="L12" s="107"/>
      <c r="M12" s="107"/>
      <c r="N12" s="107"/>
      <c r="O12" s="107"/>
      <c r="P12" s="107"/>
      <c r="Q12" s="107" t="s">
        <v>647</v>
      </c>
      <c r="R12" s="304"/>
      <c r="S12" s="313" t="s">
        <v>1126</v>
      </c>
      <c r="T12" s="118" t="s">
        <v>1127</v>
      </c>
      <c r="U12" s="320" t="s">
        <v>957</v>
      </c>
      <c r="V12" s="375" t="s">
        <v>1231</v>
      </c>
      <c r="W12" s="317"/>
      <c r="X12" s="366">
        <v>0.2</v>
      </c>
      <c r="Y12" s="367">
        <v>0.4</v>
      </c>
      <c r="Z12" s="367"/>
      <c r="AA12" s="368">
        <f t="shared" si="0"/>
        <v>0.60000000000000009</v>
      </c>
    </row>
    <row r="13" spans="1:27" ht="169" thickBot="1">
      <c r="A13" s="553"/>
      <c r="B13" s="336" t="s">
        <v>203</v>
      </c>
      <c r="C13" s="337" t="s">
        <v>657</v>
      </c>
      <c r="D13" s="333" t="s">
        <v>647</v>
      </c>
      <c r="E13" s="326"/>
      <c r="F13" s="326"/>
      <c r="G13" s="327" t="s">
        <v>658</v>
      </c>
      <c r="H13" s="329" t="s">
        <v>23</v>
      </c>
      <c r="I13" s="107" t="s">
        <v>647</v>
      </c>
      <c r="J13" s="107"/>
      <c r="K13" s="107"/>
      <c r="L13" s="107"/>
      <c r="M13" s="107" t="s">
        <v>647</v>
      </c>
      <c r="N13" s="107"/>
      <c r="O13" s="107"/>
      <c r="P13" s="107"/>
      <c r="Q13" s="107"/>
      <c r="R13" s="304"/>
      <c r="S13" s="314" t="s">
        <v>991</v>
      </c>
      <c r="T13" s="121" t="s">
        <v>992</v>
      </c>
      <c r="U13" s="320" t="s">
        <v>957</v>
      </c>
      <c r="V13" s="375" t="s">
        <v>1193</v>
      </c>
      <c r="W13" s="317"/>
      <c r="X13" s="366">
        <v>0.5</v>
      </c>
      <c r="Y13" s="367">
        <v>0.5</v>
      </c>
      <c r="Z13" s="367"/>
      <c r="AA13" s="368">
        <f t="shared" si="0"/>
        <v>1</v>
      </c>
    </row>
    <row r="14" spans="1:27" ht="193" thickBot="1">
      <c r="A14" s="553"/>
      <c r="B14" s="336" t="s">
        <v>204</v>
      </c>
      <c r="C14" s="337" t="s">
        <v>659</v>
      </c>
      <c r="D14" s="333" t="s">
        <v>647</v>
      </c>
      <c r="E14" s="326"/>
      <c r="F14" s="326"/>
      <c r="G14" s="327" t="s">
        <v>658</v>
      </c>
      <c r="H14" s="329" t="s">
        <v>23</v>
      </c>
      <c r="I14" s="107"/>
      <c r="J14" s="107"/>
      <c r="K14" s="107"/>
      <c r="L14" s="107"/>
      <c r="M14" s="107"/>
      <c r="N14" s="107"/>
      <c r="O14" s="107" t="s">
        <v>647</v>
      </c>
      <c r="P14" s="107"/>
      <c r="Q14" s="107"/>
      <c r="R14" s="304"/>
      <c r="S14" s="313" t="s">
        <v>1011</v>
      </c>
      <c r="T14" s="121" t="s">
        <v>993</v>
      </c>
      <c r="U14" s="320" t="s">
        <v>957</v>
      </c>
      <c r="V14" s="375" t="s">
        <v>1232</v>
      </c>
      <c r="W14" s="317"/>
      <c r="X14" s="366">
        <v>0.1</v>
      </c>
      <c r="Y14" s="367">
        <v>0.6</v>
      </c>
      <c r="Z14" s="367"/>
      <c r="AA14" s="368">
        <f t="shared" si="0"/>
        <v>0.7</v>
      </c>
    </row>
    <row r="15" spans="1:27" ht="52" thickBot="1">
      <c r="A15" s="553"/>
      <c r="B15" s="336" t="s">
        <v>639</v>
      </c>
      <c r="C15" s="337" t="s">
        <v>660</v>
      </c>
      <c r="D15" s="333" t="s">
        <v>647</v>
      </c>
      <c r="E15" s="326"/>
      <c r="F15" s="326"/>
      <c r="G15" s="327" t="s">
        <v>661</v>
      </c>
      <c r="H15" s="329" t="s">
        <v>656</v>
      </c>
      <c r="I15" s="107"/>
      <c r="J15" s="107"/>
      <c r="K15" s="107"/>
      <c r="L15" s="107"/>
      <c r="M15" s="107"/>
      <c r="N15" s="107"/>
      <c r="O15" s="107"/>
      <c r="P15" s="107"/>
      <c r="Q15" s="107" t="s">
        <v>647</v>
      </c>
      <c r="R15" s="304"/>
      <c r="S15" s="315" t="s">
        <v>1128</v>
      </c>
      <c r="T15" s="121" t="s">
        <v>1129</v>
      </c>
      <c r="U15" s="320" t="s">
        <v>957</v>
      </c>
      <c r="V15" s="375" t="s">
        <v>1234</v>
      </c>
      <c r="W15" s="317"/>
      <c r="X15" s="366">
        <v>0.1</v>
      </c>
      <c r="Y15" s="367">
        <v>0.6</v>
      </c>
      <c r="Z15" s="367"/>
      <c r="AA15" s="368">
        <f t="shared" si="0"/>
        <v>0.7</v>
      </c>
    </row>
    <row r="16" spans="1:27" ht="171" customHeight="1" thickBot="1">
      <c r="A16" s="553"/>
      <c r="B16" s="336" t="s">
        <v>640</v>
      </c>
      <c r="C16" s="337" t="s">
        <v>662</v>
      </c>
      <c r="D16" s="333" t="s">
        <v>647</v>
      </c>
      <c r="E16" s="326"/>
      <c r="F16" s="326"/>
      <c r="G16" s="327" t="s">
        <v>661</v>
      </c>
      <c r="H16" s="329" t="s">
        <v>23</v>
      </c>
      <c r="I16" s="107" t="s">
        <v>647</v>
      </c>
      <c r="J16" s="107"/>
      <c r="K16" s="107"/>
      <c r="L16" s="107"/>
      <c r="M16" s="107" t="s">
        <v>647</v>
      </c>
      <c r="N16" s="107"/>
      <c r="O16" s="107"/>
      <c r="P16" s="107"/>
      <c r="Q16" s="107"/>
      <c r="R16" s="304"/>
      <c r="S16" s="314" t="s">
        <v>994</v>
      </c>
      <c r="T16" s="121" t="s">
        <v>995</v>
      </c>
      <c r="U16" s="320" t="s">
        <v>957</v>
      </c>
      <c r="V16" s="375" t="s">
        <v>1235</v>
      </c>
      <c r="W16" s="317"/>
      <c r="X16" s="366">
        <v>0.3</v>
      </c>
      <c r="Y16" s="367">
        <v>0.7</v>
      </c>
      <c r="Z16" s="367"/>
      <c r="AA16" s="368">
        <f t="shared" si="0"/>
        <v>1</v>
      </c>
    </row>
    <row r="17" spans="1:27" ht="177" thickBot="1">
      <c r="A17" s="553"/>
      <c r="B17" s="336" t="s">
        <v>641</v>
      </c>
      <c r="C17" s="337" t="s">
        <v>663</v>
      </c>
      <c r="D17" s="333" t="s">
        <v>647</v>
      </c>
      <c r="E17" s="326"/>
      <c r="F17" s="326"/>
      <c r="G17" s="327" t="s">
        <v>661</v>
      </c>
      <c r="H17" s="329" t="s">
        <v>23</v>
      </c>
      <c r="I17" s="107"/>
      <c r="J17" s="107"/>
      <c r="K17" s="107"/>
      <c r="L17" s="107"/>
      <c r="M17" s="107"/>
      <c r="N17" s="107"/>
      <c r="O17" s="107" t="s">
        <v>647</v>
      </c>
      <c r="P17" s="107"/>
      <c r="Q17" s="107"/>
      <c r="R17" s="304"/>
      <c r="S17" s="313" t="s">
        <v>1012</v>
      </c>
      <c r="T17" s="121" t="s">
        <v>996</v>
      </c>
      <c r="U17" s="320" t="s">
        <v>957</v>
      </c>
      <c r="V17" s="375" t="s">
        <v>1233</v>
      </c>
      <c r="W17" s="317"/>
      <c r="X17" s="366">
        <v>0.2</v>
      </c>
      <c r="Y17" s="367">
        <v>0.5</v>
      </c>
      <c r="Z17" s="367"/>
      <c r="AA17" s="368">
        <f t="shared" si="0"/>
        <v>0.7</v>
      </c>
    </row>
    <row r="18" spans="1:27" ht="152.25" customHeight="1" thickBot="1">
      <c r="A18" s="553"/>
      <c r="B18" s="336" t="s">
        <v>642</v>
      </c>
      <c r="C18" s="337" t="s">
        <v>664</v>
      </c>
      <c r="D18" s="333"/>
      <c r="E18" s="326" t="s">
        <v>647</v>
      </c>
      <c r="F18" s="326"/>
      <c r="G18" s="327" t="s">
        <v>665</v>
      </c>
      <c r="H18" s="329" t="s">
        <v>666</v>
      </c>
      <c r="I18" s="107" t="s">
        <v>647</v>
      </c>
      <c r="J18" s="107"/>
      <c r="K18" s="107"/>
      <c r="L18" s="107" t="s">
        <v>647</v>
      </c>
      <c r="M18" s="107"/>
      <c r="N18" s="107"/>
      <c r="O18" s="107" t="s">
        <v>647</v>
      </c>
      <c r="P18" s="107"/>
      <c r="Q18" s="107"/>
      <c r="R18" s="304" t="s">
        <v>647</v>
      </c>
      <c r="S18" s="312" t="s">
        <v>1100</v>
      </c>
      <c r="T18" s="121" t="s">
        <v>1101</v>
      </c>
      <c r="U18" s="320" t="s">
        <v>957</v>
      </c>
      <c r="V18" s="375" t="s">
        <v>1236</v>
      </c>
      <c r="W18" s="317"/>
      <c r="X18" s="366">
        <v>0.33</v>
      </c>
      <c r="Y18" s="367">
        <v>0.34</v>
      </c>
      <c r="Z18" s="367"/>
      <c r="AA18" s="368">
        <f t="shared" si="0"/>
        <v>0.67</v>
      </c>
    </row>
    <row r="19" spans="1:27" ht="159.75" customHeight="1" thickBot="1">
      <c r="A19" s="553"/>
      <c r="B19" s="336" t="s">
        <v>643</v>
      </c>
      <c r="C19" s="337" t="s">
        <v>667</v>
      </c>
      <c r="D19" s="333"/>
      <c r="E19" s="326" t="s">
        <v>647</v>
      </c>
      <c r="F19" s="326"/>
      <c r="G19" s="327" t="s">
        <v>668</v>
      </c>
      <c r="H19" s="329" t="s">
        <v>666</v>
      </c>
      <c r="I19" s="107"/>
      <c r="J19" s="107" t="s">
        <v>647</v>
      </c>
      <c r="K19" s="107" t="s">
        <v>647</v>
      </c>
      <c r="L19" s="107" t="s">
        <v>647</v>
      </c>
      <c r="M19" s="107" t="s">
        <v>647</v>
      </c>
      <c r="N19" s="107" t="s">
        <v>647</v>
      </c>
      <c r="O19" s="107" t="s">
        <v>647</v>
      </c>
      <c r="P19" s="107" t="s">
        <v>647</v>
      </c>
      <c r="Q19" s="107" t="s">
        <v>647</v>
      </c>
      <c r="R19" s="304"/>
      <c r="S19" s="315" t="s">
        <v>925</v>
      </c>
      <c r="T19" s="324" t="s">
        <v>926</v>
      </c>
      <c r="U19" s="320" t="s">
        <v>957</v>
      </c>
      <c r="V19" s="375" t="s">
        <v>1237</v>
      </c>
      <c r="W19" s="317"/>
      <c r="X19" s="366">
        <v>0.33</v>
      </c>
      <c r="Y19" s="367">
        <v>0.34</v>
      </c>
      <c r="Z19" s="367"/>
      <c r="AA19" s="368">
        <f t="shared" si="0"/>
        <v>0.67</v>
      </c>
    </row>
    <row r="20" spans="1:27" ht="114.75" customHeight="1" thickBot="1">
      <c r="A20" s="553"/>
      <c r="B20" s="336" t="s">
        <v>644</v>
      </c>
      <c r="C20" s="337" t="s">
        <v>669</v>
      </c>
      <c r="D20" s="333"/>
      <c r="E20" s="326" t="s">
        <v>647</v>
      </c>
      <c r="F20" s="326"/>
      <c r="G20" s="327" t="s">
        <v>670</v>
      </c>
      <c r="H20" s="329" t="s">
        <v>671</v>
      </c>
      <c r="I20" s="107"/>
      <c r="J20" s="107" t="s">
        <v>647</v>
      </c>
      <c r="K20" s="107" t="s">
        <v>647</v>
      </c>
      <c r="L20" s="107" t="s">
        <v>647</v>
      </c>
      <c r="M20" s="107" t="s">
        <v>647</v>
      </c>
      <c r="N20" s="107" t="s">
        <v>647</v>
      </c>
      <c r="O20" s="107" t="s">
        <v>647</v>
      </c>
      <c r="P20" s="107" t="s">
        <v>647</v>
      </c>
      <c r="Q20" s="107" t="s">
        <v>647</v>
      </c>
      <c r="R20" s="304"/>
      <c r="S20" s="315" t="s">
        <v>927</v>
      </c>
      <c r="T20" s="118" t="s">
        <v>928</v>
      </c>
      <c r="U20" s="320" t="s">
        <v>957</v>
      </c>
      <c r="V20" s="375" t="s">
        <v>1238</v>
      </c>
      <c r="W20" s="317"/>
      <c r="X20" s="366">
        <v>0.33</v>
      </c>
      <c r="Y20" s="367">
        <v>0.34</v>
      </c>
      <c r="Z20" s="367"/>
      <c r="AA20" s="368">
        <f t="shared" si="0"/>
        <v>0.67</v>
      </c>
    </row>
    <row r="21" spans="1:27" ht="76" thickBot="1">
      <c r="A21" s="553"/>
      <c r="B21" s="336" t="s">
        <v>645</v>
      </c>
      <c r="C21" s="337" t="s">
        <v>672</v>
      </c>
      <c r="D21" s="333"/>
      <c r="E21" s="326" t="s">
        <v>673</v>
      </c>
      <c r="F21" s="326"/>
      <c r="G21" s="327" t="s">
        <v>674</v>
      </c>
      <c r="H21" s="329" t="s">
        <v>671</v>
      </c>
      <c r="I21" s="107"/>
      <c r="J21" s="107"/>
      <c r="K21" s="107"/>
      <c r="L21" s="107"/>
      <c r="M21" s="107"/>
      <c r="N21" s="107"/>
      <c r="O21" s="107"/>
      <c r="P21" s="107"/>
      <c r="Q21" s="107" t="s">
        <v>647</v>
      </c>
      <c r="R21" s="304" t="s">
        <v>647</v>
      </c>
      <c r="S21" s="315" t="s">
        <v>929</v>
      </c>
      <c r="T21" s="123" t="s">
        <v>186</v>
      </c>
      <c r="U21" s="320" t="s">
        <v>957</v>
      </c>
      <c r="V21" s="319" t="s">
        <v>1239</v>
      </c>
      <c r="W21" s="317"/>
      <c r="X21" s="366">
        <v>0</v>
      </c>
      <c r="Y21" s="367">
        <v>0</v>
      </c>
      <c r="Z21" s="367"/>
      <c r="AA21" s="368">
        <f t="shared" si="0"/>
        <v>0</v>
      </c>
    </row>
    <row r="22" spans="1:27" ht="196" thickBot="1">
      <c r="A22" s="552" t="s">
        <v>909</v>
      </c>
      <c r="B22" s="336" t="s">
        <v>5</v>
      </c>
      <c r="C22" s="337" t="s">
        <v>690</v>
      </c>
      <c r="D22" s="333"/>
      <c r="E22" s="326" t="s">
        <v>647</v>
      </c>
      <c r="F22" s="326"/>
      <c r="G22" s="328" t="s">
        <v>691</v>
      </c>
      <c r="H22" s="329" t="s">
        <v>23</v>
      </c>
      <c r="I22" s="107"/>
      <c r="J22" s="107" t="s">
        <v>647</v>
      </c>
      <c r="K22" s="108"/>
      <c r="L22" s="108"/>
      <c r="M22" s="108"/>
      <c r="N22" s="107" t="s">
        <v>647</v>
      </c>
      <c r="O22" s="108"/>
      <c r="P22" s="108"/>
      <c r="Q22" s="109"/>
      <c r="R22" s="305"/>
      <c r="S22" s="315" t="s">
        <v>1098</v>
      </c>
      <c r="T22" s="123" t="s">
        <v>1099</v>
      </c>
      <c r="U22" s="320" t="s">
        <v>957</v>
      </c>
      <c r="V22" s="380" t="s">
        <v>1196</v>
      </c>
      <c r="W22" s="317"/>
      <c r="X22" s="366">
        <v>0.5</v>
      </c>
      <c r="Y22" s="367">
        <v>0.5</v>
      </c>
      <c r="Z22" s="367"/>
      <c r="AA22" s="368">
        <f t="shared" si="0"/>
        <v>1</v>
      </c>
    </row>
    <row r="23" spans="1:27" ht="216.75" customHeight="1" thickBot="1">
      <c r="A23" s="553"/>
      <c r="B23" s="336" t="s">
        <v>6</v>
      </c>
      <c r="C23" s="337" t="s">
        <v>692</v>
      </c>
      <c r="D23" s="333"/>
      <c r="E23" s="326"/>
      <c r="F23" s="326"/>
      <c r="G23" s="327" t="s">
        <v>691</v>
      </c>
      <c r="H23" s="329" t="s">
        <v>23</v>
      </c>
      <c r="I23" s="108"/>
      <c r="J23" s="108"/>
      <c r="K23" s="108"/>
      <c r="L23" s="108"/>
      <c r="M23" s="108"/>
      <c r="N23" s="108"/>
      <c r="O23" s="108" t="s">
        <v>647</v>
      </c>
      <c r="P23" s="108"/>
      <c r="Q23" s="109"/>
      <c r="R23" s="305"/>
      <c r="S23" s="315" t="s">
        <v>1097</v>
      </c>
      <c r="T23" s="123" t="s">
        <v>996</v>
      </c>
      <c r="U23" s="320" t="s">
        <v>957</v>
      </c>
      <c r="V23" s="381" t="s">
        <v>1197</v>
      </c>
      <c r="W23" s="317"/>
      <c r="X23" s="366">
        <v>0.2</v>
      </c>
      <c r="Y23" s="367">
        <v>0.3</v>
      </c>
      <c r="Z23" s="367"/>
      <c r="AA23" s="368">
        <f t="shared" si="0"/>
        <v>0.5</v>
      </c>
    </row>
    <row r="24" spans="1:27" ht="35" thickBot="1">
      <c r="A24" s="553"/>
      <c r="B24" s="336" t="s">
        <v>7</v>
      </c>
      <c r="C24" s="337" t="s">
        <v>693</v>
      </c>
      <c r="D24" s="333"/>
      <c r="E24" s="326" t="s">
        <v>647</v>
      </c>
      <c r="F24" s="326"/>
      <c r="G24" s="327" t="s">
        <v>694</v>
      </c>
      <c r="H24" s="329" t="s">
        <v>695</v>
      </c>
      <c r="I24" s="110"/>
      <c r="J24" s="110"/>
      <c r="K24" s="110"/>
      <c r="L24" s="110"/>
      <c r="M24" s="110"/>
      <c r="N24" s="110"/>
      <c r="O24" s="110"/>
      <c r="P24" s="110"/>
      <c r="Q24" s="111"/>
      <c r="R24" s="306" t="s">
        <v>647</v>
      </c>
      <c r="S24" s="315" t="s">
        <v>929</v>
      </c>
      <c r="T24" s="123" t="s">
        <v>186</v>
      </c>
      <c r="U24" s="320" t="s">
        <v>957</v>
      </c>
      <c r="V24" s="381" t="s">
        <v>929</v>
      </c>
      <c r="W24" s="317"/>
      <c r="X24" s="366">
        <v>0</v>
      </c>
      <c r="Y24" s="367">
        <v>0</v>
      </c>
      <c r="Z24" s="367"/>
      <c r="AA24" s="368">
        <f t="shared" si="0"/>
        <v>0</v>
      </c>
    </row>
    <row r="25" spans="1:27" ht="97" thickBot="1">
      <c r="A25" s="553"/>
      <c r="B25" s="338" t="s">
        <v>198</v>
      </c>
      <c r="C25" s="337" t="s">
        <v>696</v>
      </c>
      <c r="D25" s="333"/>
      <c r="E25" s="326" t="s">
        <v>647</v>
      </c>
      <c r="F25" s="326"/>
      <c r="G25" s="327" t="s">
        <v>694</v>
      </c>
      <c r="H25" s="329" t="s">
        <v>656</v>
      </c>
      <c r="I25" s="125"/>
      <c r="J25" s="125"/>
      <c r="K25" s="112"/>
      <c r="L25" s="112"/>
      <c r="M25" s="112"/>
      <c r="N25" s="112"/>
      <c r="O25" s="112"/>
      <c r="P25" s="112"/>
      <c r="Q25" s="112"/>
      <c r="R25" s="307" t="s">
        <v>647</v>
      </c>
      <c r="S25" s="315" t="s">
        <v>1130</v>
      </c>
      <c r="T25" s="123" t="s">
        <v>1131</v>
      </c>
      <c r="U25" s="320" t="s">
        <v>957</v>
      </c>
      <c r="V25" s="381" t="s">
        <v>1240</v>
      </c>
      <c r="W25" s="317"/>
      <c r="X25" s="366">
        <v>0.3</v>
      </c>
      <c r="Y25" s="367">
        <v>0.2</v>
      </c>
      <c r="Z25" s="367"/>
      <c r="AA25" s="368">
        <f t="shared" si="0"/>
        <v>0.5</v>
      </c>
    </row>
    <row r="26" spans="1:27" ht="409.6" thickBot="1">
      <c r="A26" s="553"/>
      <c r="B26" s="559" t="s">
        <v>200</v>
      </c>
      <c r="C26" s="560" t="s">
        <v>697</v>
      </c>
      <c r="D26" s="561"/>
      <c r="E26" s="562" t="s">
        <v>647</v>
      </c>
      <c r="F26" s="562"/>
      <c r="G26" s="565" t="s">
        <v>698</v>
      </c>
      <c r="H26" s="549" t="s">
        <v>666</v>
      </c>
      <c r="I26" s="550"/>
      <c r="J26" s="545" t="s">
        <v>647</v>
      </c>
      <c r="K26" s="545" t="s">
        <v>647</v>
      </c>
      <c r="L26" s="545" t="s">
        <v>647</v>
      </c>
      <c r="M26" s="545" t="s">
        <v>647</v>
      </c>
      <c r="N26" s="545" t="s">
        <v>647</v>
      </c>
      <c r="O26" s="545" t="s">
        <v>647</v>
      </c>
      <c r="P26" s="545" t="s">
        <v>647</v>
      </c>
      <c r="Q26" s="545" t="s">
        <v>647</v>
      </c>
      <c r="R26" s="547"/>
      <c r="S26" s="321" t="s">
        <v>1102</v>
      </c>
      <c r="T26" s="322" t="s">
        <v>1103</v>
      </c>
      <c r="U26" s="320" t="s">
        <v>957</v>
      </c>
      <c r="V26" s="381" t="s">
        <v>1241</v>
      </c>
      <c r="W26" s="582"/>
      <c r="X26" s="580">
        <v>0.3</v>
      </c>
      <c r="Y26" s="584">
        <v>0.4</v>
      </c>
      <c r="Z26" s="584"/>
      <c r="AA26" s="578">
        <f t="shared" si="0"/>
        <v>0.7</v>
      </c>
    </row>
    <row r="27" spans="1:27" ht="154" thickBot="1">
      <c r="A27" s="553"/>
      <c r="B27" s="559"/>
      <c r="C27" s="560"/>
      <c r="D27" s="561"/>
      <c r="E27" s="562"/>
      <c r="F27" s="562"/>
      <c r="G27" s="565"/>
      <c r="H27" s="549"/>
      <c r="I27" s="551"/>
      <c r="J27" s="546"/>
      <c r="K27" s="546"/>
      <c r="L27" s="546"/>
      <c r="M27" s="546"/>
      <c r="N27" s="546"/>
      <c r="O27" s="546"/>
      <c r="P27" s="546"/>
      <c r="Q27" s="546"/>
      <c r="R27" s="548"/>
      <c r="S27" s="321" t="s">
        <v>930</v>
      </c>
      <c r="T27" s="322" t="s">
        <v>931</v>
      </c>
      <c r="U27" s="320" t="s">
        <v>957</v>
      </c>
      <c r="V27" s="381" t="s">
        <v>1242</v>
      </c>
      <c r="W27" s="583"/>
      <c r="X27" s="581"/>
      <c r="Y27" s="585"/>
      <c r="Z27" s="585"/>
      <c r="AA27" s="579"/>
    </row>
    <row r="28" spans="1:27" ht="49" thickBot="1">
      <c r="A28" s="552" t="s">
        <v>715</v>
      </c>
      <c r="B28" s="339" t="s">
        <v>8</v>
      </c>
      <c r="C28" s="337" t="s">
        <v>699</v>
      </c>
      <c r="D28" s="333" t="s">
        <v>647</v>
      </c>
      <c r="E28" s="326"/>
      <c r="F28" s="326"/>
      <c r="G28" s="327" t="s">
        <v>700</v>
      </c>
      <c r="H28" s="329" t="s">
        <v>249</v>
      </c>
      <c r="I28" s="124"/>
      <c r="J28" s="124"/>
      <c r="K28" s="126"/>
      <c r="L28" s="126" t="s">
        <v>647</v>
      </c>
      <c r="M28" s="126" t="s">
        <v>647</v>
      </c>
      <c r="N28" s="126" t="s">
        <v>647</v>
      </c>
      <c r="O28" s="126" t="s">
        <v>647</v>
      </c>
      <c r="P28" s="126" t="s">
        <v>647</v>
      </c>
      <c r="Q28" s="126"/>
      <c r="R28" s="308"/>
      <c r="S28" s="321" t="s">
        <v>1087</v>
      </c>
      <c r="T28" s="322" t="s">
        <v>1080</v>
      </c>
      <c r="U28" s="320" t="s">
        <v>957</v>
      </c>
      <c r="V28" s="377" t="s">
        <v>1276</v>
      </c>
      <c r="W28" s="317"/>
      <c r="X28" s="366">
        <v>0</v>
      </c>
      <c r="Y28" s="367">
        <v>0</v>
      </c>
      <c r="Z28" s="367"/>
      <c r="AA28" s="368">
        <f t="shared" si="0"/>
        <v>0</v>
      </c>
    </row>
    <row r="29" spans="1:27" ht="218.25" customHeight="1" thickBot="1">
      <c r="A29" s="553"/>
      <c r="B29" s="340" t="s">
        <v>16</v>
      </c>
      <c r="C29" s="337" t="s">
        <v>701</v>
      </c>
      <c r="D29" s="333"/>
      <c r="E29" s="326"/>
      <c r="F29" s="326" t="s">
        <v>647</v>
      </c>
      <c r="G29" s="327" t="s">
        <v>702</v>
      </c>
      <c r="H29" s="329" t="s">
        <v>703</v>
      </c>
      <c r="I29" s="107"/>
      <c r="J29" s="107" t="s">
        <v>647</v>
      </c>
      <c r="K29" s="107" t="s">
        <v>647</v>
      </c>
      <c r="L29" s="107" t="s">
        <v>647</v>
      </c>
      <c r="M29" s="107" t="s">
        <v>647</v>
      </c>
      <c r="N29" s="107" t="s">
        <v>647</v>
      </c>
      <c r="O29" s="107" t="s">
        <v>647</v>
      </c>
      <c r="P29" s="107" t="s">
        <v>647</v>
      </c>
      <c r="Q29" s="107" t="s">
        <v>647</v>
      </c>
      <c r="R29" s="304" t="s">
        <v>647</v>
      </c>
      <c r="S29" s="321" t="s">
        <v>1091</v>
      </c>
      <c r="T29" s="323" t="s">
        <v>1092</v>
      </c>
      <c r="U29" s="320" t="s">
        <v>957</v>
      </c>
      <c r="V29" s="377" t="s">
        <v>1243</v>
      </c>
      <c r="W29" s="372"/>
      <c r="X29" s="366">
        <v>0.3</v>
      </c>
      <c r="Y29" s="367">
        <v>0.3</v>
      </c>
      <c r="Z29" s="367"/>
      <c r="AA29" s="368">
        <f t="shared" si="0"/>
        <v>0.6</v>
      </c>
    </row>
    <row r="30" spans="1:27" ht="128.25" customHeight="1" thickBot="1">
      <c r="A30" s="553"/>
      <c r="B30" s="339" t="s">
        <v>205</v>
      </c>
      <c r="C30" s="337" t="s">
        <v>704</v>
      </c>
      <c r="D30" s="333"/>
      <c r="E30" s="326"/>
      <c r="F30" s="326" t="s">
        <v>647</v>
      </c>
      <c r="G30" s="327" t="s">
        <v>705</v>
      </c>
      <c r="H30" s="329" t="s">
        <v>23</v>
      </c>
      <c r="I30" s="107"/>
      <c r="J30" s="107"/>
      <c r="K30" s="107" t="s">
        <v>647</v>
      </c>
      <c r="L30" s="107" t="s">
        <v>647</v>
      </c>
      <c r="M30" s="107" t="s">
        <v>647</v>
      </c>
      <c r="N30" s="107" t="s">
        <v>647</v>
      </c>
      <c r="O30" s="107" t="s">
        <v>647</v>
      </c>
      <c r="P30" s="107" t="s">
        <v>647</v>
      </c>
      <c r="Q30" s="107" t="s">
        <v>647</v>
      </c>
      <c r="R30" s="304" t="s">
        <v>647</v>
      </c>
      <c r="S30" s="321" t="s">
        <v>1093</v>
      </c>
      <c r="T30" s="323" t="s">
        <v>1094</v>
      </c>
      <c r="U30" s="320" t="s">
        <v>957</v>
      </c>
      <c r="V30" s="377" t="s">
        <v>1244</v>
      </c>
      <c r="W30" s="317"/>
      <c r="X30" s="366">
        <v>0.3</v>
      </c>
      <c r="Y30" s="367">
        <v>0.3</v>
      </c>
      <c r="Z30" s="367"/>
      <c r="AA30" s="368">
        <f t="shared" si="0"/>
        <v>0.6</v>
      </c>
    </row>
    <row r="31" spans="1:27" ht="127" thickBot="1">
      <c r="A31" s="553"/>
      <c r="B31" s="340" t="s">
        <v>206</v>
      </c>
      <c r="C31" s="337" t="s">
        <v>706</v>
      </c>
      <c r="D31" s="333"/>
      <c r="E31" s="326"/>
      <c r="F31" s="326" t="s">
        <v>647</v>
      </c>
      <c r="G31" s="327" t="s">
        <v>707</v>
      </c>
      <c r="H31" s="329" t="s">
        <v>23</v>
      </c>
      <c r="I31" s="107"/>
      <c r="J31" s="107" t="s">
        <v>647</v>
      </c>
      <c r="K31" s="107" t="s">
        <v>647</v>
      </c>
      <c r="L31" s="107" t="s">
        <v>647</v>
      </c>
      <c r="M31" s="107" t="s">
        <v>647</v>
      </c>
      <c r="N31" s="107" t="s">
        <v>647</v>
      </c>
      <c r="O31" s="107" t="s">
        <v>647</v>
      </c>
      <c r="P31" s="107" t="s">
        <v>647</v>
      </c>
      <c r="Q31" s="107" t="s">
        <v>647</v>
      </c>
      <c r="R31" s="304" t="s">
        <v>647</v>
      </c>
      <c r="S31" s="321" t="s">
        <v>1095</v>
      </c>
      <c r="T31" s="323" t="s">
        <v>1096</v>
      </c>
      <c r="U31" s="320" t="s">
        <v>957</v>
      </c>
      <c r="V31" s="377" t="s">
        <v>1194</v>
      </c>
      <c r="W31" s="317"/>
      <c r="X31" s="366">
        <v>0.33</v>
      </c>
      <c r="Y31" s="367">
        <v>0.34</v>
      </c>
      <c r="Z31" s="367"/>
      <c r="AA31" s="368">
        <f t="shared" si="0"/>
        <v>0.67</v>
      </c>
    </row>
    <row r="32" spans="1:27" ht="113.25" customHeight="1" thickBot="1">
      <c r="A32" s="553"/>
      <c r="B32" s="339" t="s">
        <v>207</v>
      </c>
      <c r="C32" s="337" t="s">
        <v>708</v>
      </c>
      <c r="D32" s="333"/>
      <c r="E32" s="326"/>
      <c r="F32" s="326" t="s">
        <v>647</v>
      </c>
      <c r="G32" s="327" t="s">
        <v>709</v>
      </c>
      <c r="H32" s="329" t="s">
        <v>710</v>
      </c>
      <c r="I32" s="107"/>
      <c r="J32" s="107"/>
      <c r="K32" s="107"/>
      <c r="L32" s="107"/>
      <c r="M32" s="107"/>
      <c r="N32" s="107"/>
      <c r="O32" s="107"/>
      <c r="P32" s="107"/>
      <c r="Q32" s="107"/>
      <c r="R32" s="304" t="s">
        <v>647</v>
      </c>
      <c r="S32" s="321" t="s">
        <v>1088</v>
      </c>
      <c r="T32" s="322" t="s">
        <v>1089</v>
      </c>
      <c r="U32" s="320" t="s">
        <v>957</v>
      </c>
      <c r="V32" s="377" t="s">
        <v>1195</v>
      </c>
      <c r="W32" s="317"/>
      <c r="X32" s="366">
        <v>0.3</v>
      </c>
      <c r="Y32" s="367">
        <v>0.3</v>
      </c>
      <c r="Z32" s="367"/>
      <c r="AA32" s="368">
        <f t="shared" si="0"/>
        <v>0.6</v>
      </c>
    </row>
    <row r="33" spans="1:27" ht="60.75" customHeight="1" thickBot="1">
      <c r="A33" s="553"/>
      <c r="B33" s="339" t="s">
        <v>910</v>
      </c>
      <c r="C33" s="337" t="s">
        <v>711</v>
      </c>
      <c r="D33" s="333"/>
      <c r="E33" s="326"/>
      <c r="F33" s="326" t="s">
        <v>647</v>
      </c>
      <c r="G33" s="327" t="s">
        <v>712</v>
      </c>
      <c r="H33" s="329" t="s">
        <v>23</v>
      </c>
      <c r="I33" s="107"/>
      <c r="J33" s="107"/>
      <c r="K33" s="107"/>
      <c r="L33" s="107"/>
      <c r="M33" s="107"/>
      <c r="N33" s="107"/>
      <c r="O33" s="107"/>
      <c r="P33" s="107"/>
      <c r="Q33" s="107"/>
      <c r="R33" s="304" t="s">
        <v>647</v>
      </c>
      <c r="S33" s="321" t="s">
        <v>1090</v>
      </c>
      <c r="T33" s="322" t="s">
        <v>990</v>
      </c>
      <c r="U33" s="320" t="s">
        <v>957</v>
      </c>
      <c r="V33" s="377" t="s">
        <v>1245</v>
      </c>
      <c r="W33" s="317"/>
      <c r="X33" s="366">
        <v>0</v>
      </c>
      <c r="Y33" s="367">
        <v>0</v>
      </c>
      <c r="Z33" s="367"/>
      <c r="AA33" s="368">
        <f t="shared" si="0"/>
        <v>0</v>
      </c>
    </row>
    <row r="34" spans="1:27" ht="66" customHeight="1" thickBot="1">
      <c r="A34" s="553"/>
      <c r="B34" s="339" t="s">
        <v>911</v>
      </c>
      <c r="C34" s="337" t="s">
        <v>713</v>
      </c>
      <c r="D34" s="334"/>
      <c r="E34" s="330"/>
      <c r="F34" s="330" t="s">
        <v>647</v>
      </c>
      <c r="G34" s="331" t="s">
        <v>1104</v>
      </c>
      <c r="H34" s="332" t="s">
        <v>714</v>
      </c>
      <c r="I34" s="309"/>
      <c r="J34" s="309"/>
      <c r="K34" s="309"/>
      <c r="L34" s="309"/>
      <c r="M34" s="309"/>
      <c r="N34" s="309"/>
      <c r="O34" s="309"/>
      <c r="P34" s="309"/>
      <c r="Q34" s="309"/>
      <c r="R34" s="310" t="s">
        <v>647</v>
      </c>
      <c r="S34" s="321" t="s">
        <v>1087</v>
      </c>
      <c r="T34" s="322" t="s">
        <v>1080</v>
      </c>
      <c r="U34" s="320" t="s">
        <v>957</v>
      </c>
      <c r="V34" s="378" t="s">
        <v>1246</v>
      </c>
      <c r="W34" s="318"/>
      <c r="X34" s="369">
        <v>0</v>
      </c>
      <c r="Y34" s="370">
        <v>0</v>
      </c>
      <c r="Z34" s="370"/>
      <c r="AA34" s="382">
        <f t="shared" si="0"/>
        <v>0</v>
      </c>
    </row>
    <row r="35" spans="1:27" ht="19">
      <c r="A35" s="20"/>
      <c r="V35" s="379"/>
      <c r="W35" s="133" t="s">
        <v>1138</v>
      </c>
      <c r="X35" s="134">
        <f>AVERAGE(X9:X34)</f>
        <v>0.22320000000000001</v>
      </c>
      <c r="Y35" s="134">
        <f>AVERAGE(Y9:Y34)</f>
        <v>0.31879999999999997</v>
      </c>
      <c r="Z35" s="134">
        <v>0</v>
      </c>
      <c r="AA35" s="134">
        <f>AVERAGE(AA9:AA34)</f>
        <v>0.54199999999999993</v>
      </c>
    </row>
    <row r="36" spans="1:27" ht="16">
      <c r="A36" s="20"/>
      <c r="V36" s="379"/>
    </row>
    <row r="37" spans="1:27" ht="21">
      <c r="A37" s="21"/>
    </row>
    <row r="38" spans="1:27" ht="21">
      <c r="A38" s="21"/>
    </row>
    <row r="39" spans="1:27" ht="21">
      <c r="A39" s="21"/>
    </row>
    <row r="40" spans="1:27" ht="16">
      <c r="A40" s="22"/>
    </row>
    <row r="41" spans="1:27" ht="16">
      <c r="A41" s="22"/>
    </row>
    <row r="42" spans="1:27">
      <c r="A42" s="23"/>
    </row>
    <row r="43" spans="1:27">
      <c r="A43" s="23"/>
    </row>
    <row r="44" spans="1:27">
      <c r="A44" s="23"/>
    </row>
    <row r="45" spans="1:27">
      <c r="A45" s="23"/>
    </row>
  </sheetData>
  <mergeCells count="47">
    <mergeCell ref="AA26:AA27"/>
    <mergeCell ref="X26:X27"/>
    <mergeCell ref="W26:W27"/>
    <mergeCell ref="Y26:Y27"/>
    <mergeCell ref="Z26:Z27"/>
    <mergeCell ref="V6:AA6"/>
    <mergeCell ref="V7:V8"/>
    <mergeCell ref="W7:W8"/>
    <mergeCell ref="X7:X8"/>
    <mergeCell ref="Y7:Y8"/>
    <mergeCell ref="Z7:Z8"/>
    <mergeCell ref="AA7:AA8"/>
    <mergeCell ref="B2:R3"/>
    <mergeCell ref="S2:U2"/>
    <mergeCell ref="S3:U3"/>
    <mergeCell ref="B4:R5"/>
    <mergeCell ref="S4:U5"/>
    <mergeCell ref="A28:A34"/>
    <mergeCell ref="A6:U6"/>
    <mergeCell ref="A22:A27"/>
    <mergeCell ref="B7:C8"/>
    <mergeCell ref="D7:F7"/>
    <mergeCell ref="G7:G8"/>
    <mergeCell ref="H7:H8"/>
    <mergeCell ref="A7:A8"/>
    <mergeCell ref="A9:A21"/>
    <mergeCell ref="B26:B27"/>
    <mergeCell ref="C26:C27"/>
    <mergeCell ref="D26:D27"/>
    <mergeCell ref="E26:E27"/>
    <mergeCell ref="F26:F27"/>
    <mergeCell ref="I7:R7"/>
    <mergeCell ref="G26:G27"/>
    <mergeCell ref="H26:H27"/>
    <mergeCell ref="I26:I27"/>
    <mergeCell ref="J26:J27"/>
    <mergeCell ref="P26:P27"/>
    <mergeCell ref="K26:K27"/>
    <mergeCell ref="L26:L27"/>
    <mergeCell ref="M26:M27"/>
    <mergeCell ref="N26:N27"/>
    <mergeCell ref="O26:O27"/>
    <mergeCell ref="S7:S8"/>
    <mergeCell ref="T7:T8"/>
    <mergeCell ref="U7:U8"/>
    <mergeCell ref="Q26:Q27"/>
    <mergeCell ref="R26:R27"/>
  </mergeCells>
  <hyperlinks>
    <hyperlink ref="T10" r:id="rId1" xr:uid="{00000000-0004-0000-0300-000000000000}"/>
    <hyperlink ref="T18" r:id="rId2" display="https://drive.google.com/drive/folders/1F4_9G2QCMoZ9sYsByNL9B8iWpKYNGiVR" xr:uid="{00000000-0004-0000-0300-000001000000}"/>
    <hyperlink ref="T19" r:id="rId3" xr:uid="{00000000-0004-0000-0300-000002000000}"/>
    <hyperlink ref="T20" r:id="rId4" xr:uid="{00000000-0004-0000-0300-000003000000}"/>
    <hyperlink ref="T27" r:id="rId5" xr:uid="{00000000-0004-0000-0300-000004000000}"/>
    <hyperlink ref="T12" r:id="rId6" xr:uid="{00000000-0004-0000-0300-000005000000}"/>
    <hyperlink ref="T15" r:id="rId7" xr:uid="{00000000-0004-0000-0300-000006000000}"/>
    <hyperlink ref="T25" r:id="rId8" xr:uid="{00000000-0004-0000-0300-000007000000}"/>
  </hyperlinks>
  <pageMargins left="0.7" right="0.7" top="0.75" bottom="0.75" header="0.3" footer="0.3"/>
  <pageSetup paperSize="9" orientation="portrait"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O21"/>
  <sheetViews>
    <sheetView showGridLines="0" zoomScaleNormal="130" workbookViewId="0">
      <selection activeCell="M18" sqref="M18"/>
    </sheetView>
  </sheetViews>
  <sheetFormatPr baseColWidth="10" defaultRowHeight="15"/>
  <cols>
    <col min="1" max="1" width="34" customWidth="1"/>
    <col min="2" max="2" width="5.1640625" bestFit="1" customWidth="1"/>
    <col min="3" max="3" width="51.6640625" customWidth="1"/>
    <col min="4" max="4" width="42.33203125" customWidth="1"/>
    <col min="5" max="6" width="20.83203125" customWidth="1"/>
    <col min="7" max="7" width="71.83203125" customWidth="1"/>
    <col min="8" max="8" width="58.5" customWidth="1"/>
    <col min="9" max="9" width="19.1640625" customWidth="1"/>
    <col min="10" max="10" width="97.83203125" customWidth="1"/>
    <col min="11" max="11" width="22.6640625" style="19" customWidth="1"/>
    <col min="12" max="15" width="30.1640625" customWidth="1"/>
    <col min="259" max="259" width="31" customWidth="1"/>
    <col min="260" max="260" width="5.1640625" bestFit="1" customWidth="1"/>
    <col min="261" max="261" width="51.6640625" customWidth="1"/>
    <col min="262" max="262" width="31.5" customWidth="1"/>
    <col min="263" max="263" width="20.83203125" customWidth="1"/>
    <col min="264" max="264" width="41.1640625" customWidth="1"/>
    <col min="265" max="265" width="19.1640625" customWidth="1"/>
    <col min="266" max="266" width="26" customWidth="1"/>
    <col min="515" max="515" width="31" customWidth="1"/>
    <col min="516" max="516" width="5.1640625" bestFit="1" customWidth="1"/>
    <col min="517" max="517" width="51.6640625" customWidth="1"/>
    <col min="518" max="518" width="31.5" customWidth="1"/>
    <col min="519" max="519" width="20.83203125" customWidth="1"/>
    <col min="520" max="520" width="41.1640625" customWidth="1"/>
    <col min="521" max="521" width="19.1640625" customWidth="1"/>
    <col min="522" max="522" width="26" customWidth="1"/>
    <col min="771" max="771" width="31" customWidth="1"/>
    <col min="772" max="772" width="5.1640625" bestFit="1" customWidth="1"/>
    <col min="773" max="773" width="51.6640625" customWidth="1"/>
    <col min="774" max="774" width="31.5" customWidth="1"/>
    <col min="775" max="775" width="20.83203125" customWidth="1"/>
    <col min="776" max="776" width="41.1640625" customWidth="1"/>
    <col min="777" max="777" width="19.1640625" customWidth="1"/>
    <col min="778" max="778" width="26" customWidth="1"/>
    <col min="1027" max="1027" width="31" customWidth="1"/>
    <col min="1028" max="1028" width="5.1640625" bestFit="1" customWidth="1"/>
    <col min="1029" max="1029" width="51.6640625" customWidth="1"/>
    <col min="1030" max="1030" width="31.5" customWidth="1"/>
    <col min="1031" max="1031" width="20.83203125" customWidth="1"/>
    <col min="1032" max="1032" width="41.1640625" customWidth="1"/>
    <col min="1033" max="1033" width="19.1640625" customWidth="1"/>
    <col min="1034" max="1034" width="26" customWidth="1"/>
    <col min="1283" max="1283" width="31" customWidth="1"/>
    <col min="1284" max="1284" width="5.1640625" bestFit="1" customWidth="1"/>
    <col min="1285" max="1285" width="51.6640625" customWidth="1"/>
    <col min="1286" max="1286" width="31.5" customWidth="1"/>
    <col min="1287" max="1287" width="20.83203125" customWidth="1"/>
    <col min="1288" max="1288" width="41.1640625" customWidth="1"/>
    <col min="1289" max="1289" width="19.1640625" customWidth="1"/>
    <col min="1290" max="1290" width="26" customWidth="1"/>
    <col min="1539" max="1539" width="31" customWidth="1"/>
    <col min="1540" max="1540" width="5.1640625" bestFit="1" customWidth="1"/>
    <col min="1541" max="1541" width="51.6640625" customWidth="1"/>
    <col min="1542" max="1542" width="31.5" customWidth="1"/>
    <col min="1543" max="1543" width="20.83203125" customWidth="1"/>
    <col min="1544" max="1544" width="41.1640625" customWidth="1"/>
    <col min="1545" max="1545" width="19.1640625" customWidth="1"/>
    <col min="1546" max="1546" width="26" customWidth="1"/>
    <col min="1795" max="1795" width="31" customWidth="1"/>
    <col min="1796" max="1796" width="5.1640625" bestFit="1" customWidth="1"/>
    <col min="1797" max="1797" width="51.6640625" customWidth="1"/>
    <col min="1798" max="1798" width="31.5" customWidth="1"/>
    <col min="1799" max="1799" width="20.83203125" customWidth="1"/>
    <col min="1800" max="1800" width="41.1640625" customWidth="1"/>
    <col min="1801" max="1801" width="19.1640625" customWidth="1"/>
    <col min="1802" max="1802" width="26" customWidth="1"/>
    <col min="2051" max="2051" width="31" customWidth="1"/>
    <col min="2052" max="2052" width="5.1640625" bestFit="1" customWidth="1"/>
    <col min="2053" max="2053" width="51.6640625" customWidth="1"/>
    <col min="2054" max="2054" width="31.5" customWidth="1"/>
    <col min="2055" max="2055" width="20.83203125" customWidth="1"/>
    <col min="2056" max="2056" width="41.1640625" customWidth="1"/>
    <col min="2057" max="2057" width="19.1640625" customWidth="1"/>
    <col min="2058" max="2058" width="26" customWidth="1"/>
    <col min="2307" max="2307" width="31" customWidth="1"/>
    <col min="2308" max="2308" width="5.1640625" bestFit="1" customWidth="1"/>
    <col min="2309" max="2309" width="51.6640625" customWidth="1"/>
    <col min="2310" max="2310" width="31.5" customWidth="1"/>
    <col min="2311" max="2311" width="20.83203125" customWidth="1"/>
    <col min="2312" max="2312" width="41.1640625" customWidth="1"/>
    <col min="2313" max="2313" width="19.1640625" customWidth="1"/>
    <col min="2314" max="2314" width="26" customWidth="1"/>
    <col min="2563" max="2563" width="31" customWidth="1"/>
    <col min="2564" max="2564" width="5.1640625" bestFit="1" customWidth="1"/>
    <col min="2565" max="2565" width="51.6640625" customWidth="1"/>
    <col min="2566" max="2566" width="31.5" customWidth="1"/>
    <col min="2567" max="2567" width="20.83203125" customWidth="1"/>
    <col min="2568" max="2568" width="41.1640625" customWidth="1"/>
    <col min="2569" max="2569" width="19.1640625" customWidth="1"/>
    <col min="2570" max="2570" width="26" customWidth="1"/>
    <col min="2819" max="2819" width="31" customWidth="1"/>
    <col min="2820" max="2820" width="5.1640625" bestFit="1" customWidth="1"/>
    <col min="2821" max="2821" width="51.6640625" customWidth="1"/>
    <col min="2822" max="2822" width="31.5" customWidth="1"/>
    <col min="2823" max="2823" width="20.83203125" customWidth="1"/>
    <col min="2824" max="2824" width="41.1640625" customWidth="1"/>
    <col min="2825" max="2825" width="19.1640625" customWidth="1"/>
    <col min="2826" max="2826" width="26" customWidth="1"/>
    <col min="3075" max="3075" width="31" customWidth="1"/>
    <col min="3076" max="3076" width="5.1640625" bestFit="1" customWidth="1"/>
    <col min="3077" max="3077" width="51.6640625" customWidth="1"/>
    <col min="3078" max="3078" width="31.5" customWidth="1"/>
    <col min="3079" max="3079" width="20.83203125" customWidth="1"/>
    <col min="3080" max="3080" width="41.1640625" customWidth="1"/>
    <col min="3081" max="3081" width="19.1640625" customWidth="1"/>
    <col min="3082" max="3082" width="26" customWidth="1"/>
    <col min="3331" max="3331" width="31" customWidth="1"/>
    <col min="3332" max="3332" width="5.1640625" bestFit="1" customWidth="1"/>
    <col min="3333" max="3333" width="51.6640625" customWidth="1"/>
    <col min="3334" max="3334" width="31.5" customWidth="1"/>
    <col min="3335" max="3335" width="20.83203125" customWidth="1"/>
    <col min="3336" max="3336" width="41.1640625" customWidth="1"/>
    <col min="3337" max="3337" width="19.1640625" customWidth="1"/>
    <col min="3338" max="3338" width="26" customWidth="1"/>
    <col min="3587" max="3587" width="31" customWidth="1"/>
    <col min="3588" max="3588" width="5.1640625" bestFit="1" customWidth="1"/>
    <col min="3589" max="3589" width="51.6640625" customWidth="1"/>
    <col min="3590" max="3590" width="31.5" customWidth="1"/>
    <col min="3591" max="3591" width="20.83203125" customWidth="1"/>
    <col min="3592" max="3592" width="41.1640625" customWidth="1"/>
    <col min="3593" max="3593" width="19.1640625" customWidth="1"/>
    <col min="3594" max="3594" width="26" customWidth="1"/>
    <col min="3843" max="3843" width="31" customWidth="1"/>
    <col min="3844" max="3844" width="5.1640625" bestFit="1" customWidth="1"/>
    <col min="3845" max="3845" width="51.6640625" customWidth="1"/>
    <col min="3846" max="3846" width="31.5" customWidth="1"/>
    <col min="3847" max="3847" width="20.83203125" customWidth="1"/>
    <col min="3848" max="3848" width="41.1640625" customWidth="1"/>
    <col min="3849" max="3849" width="19.1640625" customWidth="1"/>
    <col min="3850" max="3850" width="26" customWidth="1"/>
    <col min="4099" max="4099" width="31" customWidth="1"/>
    <col min="4100" max="4100" width="5.1640625" bestFit="1" customWidth="1"/>
    <col min="4101" max="4101" width="51.6640625" customWidth="1"/>
    <col min="4102" max="4102" width="31.5" customWidth="1"/>
    <col min="4103" max="4103" width="20.83203125" customWidth="1"/>
    <col min="4104" max="4104" width="41.1640625" customWidth="1"/>
    <col min="4105" max="4105" width="19.1640625" customWidth="1"/>
    <col min="4106" max="4106" width="26" customWidth="1"/>
    <col min="4355" max="4355" width="31" customWidth="1"/>
    <col min="4356" max="4356" width="5.1640625" bestFit="1" customWidth="1"/>
    <col min="4357" max="4357" width="51.6640625" customWidth="1"/>
    <col min="4358" max="4358" width="31.5" customWidth="1"/>
    <col min="4359" max="4359" width="20.83203125" customWidth="1"/>
    <col min="4360" max="4360" width="41.1640625" customWidth="1"/>
    <col min="4361" max="4361" width="19.1640625" customWidth="1"/>
    <col min="4362" max="4362" width="26" customWidth="1"/>
    <col min="4611" max="4611" width="31" customWidth="1"/>
    <col min="4612" max="4612" width="5.1640625" bestFit="1" customWidth="1"/>
    <col min="4613" max="4613" width="51.6640625" customWidth="1"/>
    <col min="4614" max="4614" width="31.5" customWidth="1"/>
    <col min="4615" max="4615" width="20.83203125" customWidth="1"/>
    <col min="4616" max="4616" width="41.1640625" customWidth="1"/>
    <col min="4617" max="4617" width="19.1640625" customWidth="1"/>
    <col min="4618" max="4618" width="26" customWidth="1"/>
    <col min="4867" max="4867" width="31" customWidth="1"/>
    <col min="4868" max="4868" width="5.1640625" bestFit="1" customWidth="1"/>
    <col min="4869" max="4869" width="51.6640625" customWidth="1"/>
    <col min="4870" max="4870" width="31.5" customWidth="1"/>
    <col min="4871" max="4871" width="20.83203125" customWidth="1"/>
    <col min="4872" max="4872" width="41.1640625" customWidth="1"/>
    <col min="4873" max="4873" width="19.1640625" customWidth="1"/>
    <col min="4874" max="4874" width="26" customWidth="1"/>
    <col min="5123" max="5123" width="31" customWidth="1"/>
    <col min="5124" max="5124" width="5.1640625" bestFit="1" customWidth="1"/>
    <col min="5125" max="5125" width="51.6640625" customWidth="1"/>
    <col min="5126" max="5126" width="31.5" customWidth="1"/>
    <col min="5127" max="5127" width="20.83203125" customWidth="1"/>
    <col min="5128" max="5128" width="41.1640625" customWidth="1"/>
    <col min="5129" max="5129" width="19.1640625" customWidth="1"/>
    <col min="5130" max="5130" width="26" customWidth="1"/>
    <col min="5379" max="5379" width="31" customWidth="1"/>
    <col min="5380" max="5380" width="5.1640625" bestFit="1" customWidth="1"/>
    <col min="5381" max="5381" width="51.6640625" customWidth="1"/>
    <col min="5382" max="5382" width="31.5" customWidth="1"/>
    <col min="5383" max="5383" width="20.83203125" customWidth="1"/>
    <col min="5384" max="5384" width="41.1640625" customWidth="1"/>
    <col min="5385" max="5385" width="19.1640625" customWidth="1"/>
    <col min="5386" max="5386" width="26" customWidth="1"/>
    <col min="5635" max="5635" width="31" customWidth="1"/>
    <col min="5636" max="5636" width="5.1640625" bestFit="1" customWidth="1"/>
    <col min="5637" max="5637" width="51.6640625" customWidth="1"/>
    <col min="5638" max="5638" width="31.5" customWidth="1"/>
    <col min="5639" max="5639" width="20.83203125" customWidth="1"/>
    <col min="5640" max="5640" width="41.1640625" customWidth="1"/>
    <col min="5641" max="5641" width="19.1640625" customWidth="1"/>
    <col min="5642" max="5642" width="26" customWidth="1"/>
    <col min="5891" max="5891" width="31" customWidth="1"/>
    <col min="5892" max="5892" width="5.1640625" bestFit="1" customWidth="1"/>
    <col min="5893" max="5893" width="51.6640625" customWidth="1"/>
    <col min="5894" max="5894" width="31.5" customWidth="1"/>
    <col min="5895" max="5895" width="20.83203125" customWidth="1"/>
    <col min="5896" max="5896" width="41.1640625" customWidth="1"/>
    <col min="5897" max="5897" width="19.1640625" customWidth="1"/>
    <col min="5898" max="5898" width="26" customWidth="1"/>
    <col min="6147" max="6147" width="31" customWidth="1"/>
    <col min="6148" max="6148" width="5.1640625" bestFit="1" customWidth="1"/>
    <col min="6149" max="6149" width="51.6640625" customWidth="1"/>
    <col min="6150" max="6150" width="31.5" customWidth="1"/>
    <col min="6151" max="6151" width="20.83203125" customWidth="1"/>
    <col min="6152" max="6152" width="41.1640625" customWidth="1"/>
    <col min="6153" max="6153" width="19.1640625" customWidth="1"/>
    <col min="6154" max="6154" width="26" customWidth="1"/>
    <col min="6403" max="6403" width="31" customWidth="1"/>
    <col min="6404" max="6404" width="5.1640625" bestFit="1" customWidth="1"/>
    <col min="6405" max="6405" width="51.6640625" customWidth="1"/>
    <col min="6406" max="6406" width="31.5" customWidth="1"/>
    <col min="6407" max="6407" width="20.83203125" customWidth="1"/>
    <col min="6408" max="6408" width="41.1640625" customWidth="1"/>
    <col min="6409" max="6409" width="19.1640625" customWidth="1"/>
    <col min="6410" max="6410" width="26" customWidth="1"/>
    <col min="6659" max="6659" width="31" customWidth="1"/>
    <col min="6660" max="6660" width="5.1640625" bestFit="1" customWidth="1"/>
    <col min="6661" max="6661" width="51.6640625" customWidth="1"/>
    <col min="6662" max="6662" width="31.5" customWidth="1"/>
    <col min="6663" max="6663" width="20.83203125" customWidth="1"/>
    <col min="6664" max="6664" width="41.1640625" customWidth="1"/>
    <col min="6665" max="6665" width="19.1640625" customWidth="1"/>
    <col min="6666" max="6666" width="26" customWidth="1"/>
    <col min="6915" max="6915" width="31" customWidth="1"/>
    <col min="6916" max="6916" width="5.1640625" bestFit="1" customWidth="1"/>
    <col min="6917" max="6917" width="51.6640625" customWidth="1"/>
    <col min="6918" max="6918" width="31.5" customWidth="1"/>
    <col min="6919" max="6919" width="20.83203125" customWidth="1"/>
    <col min="6920" max="6920" width="41.1640625" customWidth="1"/>
    <col min="6921" max="6921" width="19.1640625" customWidth="1"/>
    <col min="6922" max="6922" width="26" customWidth="1"/>
    <col min="7171" max="7171" width="31" customWidth="1"/>
    <col min="7172" max="7172" width="5.1640625" bestFit="1" customWidth="1"/>
    <col min="7173" max="7173" width="51.6640625" customWidth="1"/>
    <col min="7174" max="7174" width="31.5" customWidth="1"/>
    <col min="7175" max="7175" width="20.83203125" customWidth="1"/>
    <col min="7176" max="7176" width="41.1640625" customWidth="1"/>
    <col min="7177" max="7177" width="19.1640625" customWidth="1"/>
    <col min="7178" max="7178" width="26" customWidth="1"/>
    <col min="7427" max="7427" width="31" customWidth="1"/>
    <col min="7428" max="7428" width="5.1640625" bestFit="1" customWidth="1"/>
    <col min="7429" max="7429" width="51.6640625" customWidth="1"/>
    <col min="7430" max="7430" width="31.5" customWidth="1"/>
    <col min="7431" max="7431" width="20.83203125" customWidth="1"/>
    <col min="7432" max="7432" width="41.1640625" customWidth="1"/>
    <col min="7433" max="7433" width="19.1640625" customWidth="1"/>
    <col min="7434" max="7434" width="26" customWidth="1"/>
    <col min="7683" max="7683" width="31" customWidth="1"/>
    <col min="7684" max="7684" width="5.1640625" bestFit="1" customWidth="1"/>
    <col min="7685" max="7685" width="51.6640625" customWidth="1"/>
    <col min="7686" max="7686" width="31.5" customWidth="1"/>
    <col min="7687" max="7687" width="20.83203125" customWidth="1"/>
    <col min="7688" max="7688" width="41.1640625" customWidth="1"/>
    <col min="7689" max="7689" width="19.1640625" customWidth="1"/>
    <col min="7690" max="7690" width="26" customWidth="1"/>
    <col min="7939" max="7939" width="31" customWidth="1"/>
    <col min="7940" max="7940" width="5.1640625" bestFit="1" customWidth="1"/>
    <col min="7941" max="7941" width="51.6640625" customWidth="1"/>
    <col min="7942" max="7942" width="31.5" customWidth="1"/>
    <col min="7943" max="7943" width="20.83203125" customWidth="1"/>
    <col min="7944" max="7944" width="41.1640625" customWidth="1"/>
    <col min="7945" max="7945" width="19.1640625" customWidth="1"/>
    <col min="7946" max="7946" width="26" customWidth="1"/>
    <col min="8195" max="8195" width="31" customWidth="1"/>
    <col min="8196" max="8196" width="5.1640625" bestFit="1" customWidth="1"/>
    <col min="8197" max="8197" width="51.6640625" customWidth="1"/>
    <col min="8198" max="8198" width="31.5" customWidth="1"/>
    <col min="8199" max="8199" width="20.83203125" customWidth="1"/>
    <col min="8200" max="8200" width="41.1640625" customWidth="1"/>
    <col min="8201" max="8201" width="19.1640625" customWidth="1"/>
    <col min="8202" max="8202" width="26" customWidth="1"/>
    <col min="8451" max="8451" width="31" customWidth="1"/>
    <col min="8452" max="8452" width="5.1640625" bestFit="1" customWidth="1"/>
    <col min="8453" max="8453" width="51.6640625" customWidth="1"/>
    <col min="8454" max="8454" width="31.5" customWidth="1"/>
    <col min="8455" max="8455" width="20.83203125" customWidth="1"/>
    <col min="8456" max="8456" width="41.1640625" customWidth="1"/>
    <col min="8457" max="8457" width="19.1640625" customWidth="1"/>
    <col min="8458" max="8458" width="26" customWidth="1"/>
    <col min="8707" max="8707" width="31" customWidth="1"/>
    <col min="8708" max="8708" width="5.1640625" bestFit="1" customWidth="1"/>
    <col min="8709" max="8709" width="51.6640625" customWidth="1"/>
    <col min="8710" max="8710" width="31.5" customWidth="1"/>
    <col min="8711" max="8711" width="20.83203125" customWidth="1"/>
    <col min="8712" max="8712" width="41.1640625" customWidth="1"/>
    <col min="8713" max="8713" width="19.1640625" customWidth="1"/>
    <col min="8714" max="8714" width="26" customWidth="1"/>
    <col min="8963" max="8963" width="31" customWidth="1"/>
    <col min="8964" max="8964" width="5.1640625" bestFit="1" customWidth="1"/>
    <col min="8965" max="8965" width="51.6640625" customWidth="1"/>
    <col min="8966" max="8966" width="31.5" customWidth="1"/>
    <col min="8967" max="8967" width="20.83203125" customWidth="1"/>
    <col min="8968" max="8968" width="41.1640625" customWidth="1"/>
    <col min="8969" max="8969" width="19.1640625" customWidth="1"/>
    <col min="8970" max="8970" width="26" customWidth="1"/>
    <col min="9219" max="9219" width="31" customWidth="1"/>
    <col min="9220" max="9220" width="5.1640625" bestFit="1" customWidth="1"/>
    <col min="9221" max="9221" width="51.6640625" customWidth="1"/>
    <col min="9222" max="9222" width="31.5" customWidth="1"/>
    <col min="9223" max="9223" width="20.83203125" customWidth="1"/>
    <col min="9224" max="9224" width="41.1640625" customWidth="1"/>
    <col min="9225" max="9225" width="19.1640625" customWidth="1"/>
    <col min="9226" max="9226" width="26" customWidth="1"/>
    <col min="9475" max="9475" width="31" customWidth="1"/>
    <col min="9476" max="9476" width="5.1640625" bestFit="1" customWidth="1"/>
    <col min="9477" max="9477" width="51.6640625" customWidth="1"/>
    <col min="9478" max="9478" width="31.5" customWidth="1"/>
    <col min="9479" max="9479" width="20.83203125" customWidth="1"/>
    <col min="9480" max="9480" width="41.1640625" customWidth="1"/>
    <col min="9481" max="9481" width="19.1640625" customWidth="1"/>
    <col min="9482" max="9482" width="26" customWidth="1"/>
    <col min="9731" max="9731" width="31" customWidth="1"/>
    <col min="9732" max="9732" width="5.1640625" bestFit="1" customWidth="1"/>
    <col min="9733" max="9733" width="51.6640625" customWidth="1"/>
    <col min="9734" max="9734" width="31.5" customWidth="1"/>
    <col min="9735" max="9735" width="20.83203125" customWidth="1"/>
    <col min="9736" max="9736" width="41.1640625" customWidth="1"/>
    <col min="9737" max="9737" width="19.1640625" customWidth="1"/>
    <col min="9738" max="9738" width="26" customWidth="1"/>
    <col min="9987" max="9987" width="31" customWidth="1"/>
    <col min="9988" max="9988" width="5.1640625" bestFit="1" customWidth="1"/>
    <col min="9989" max="9989" width="51.6640625" customWidth="1"/>
    <col min="9990" max="9990" width="31.5" customWidth="1"/>
    <col min="9991" max="9991" width="20.83203125" customWidth="1"/>
    <col min="9992" max="9992" width="41.1640625" customWidth="1"/>
    <col min="9993" max="9993" width="19.1640625" customWidth="1"/>
    <col min="9994" max="9994" width="26" customWidth="1"/>
    <col min="10243" max="10243" width="31" customWidth="1"/>
    <col min="10244" max="10244" width="5.1640625" bestFit="1" customWidth="1"/>
    <col min="10245" max="10245" width="51.6640625" customWidth="1"/>
    <col min="10246" max="10246" width="31.5" customWidth="1"/>
    <col min="10247" max="10247" width="20.83203125" customWidth="1"/>
    <col min="10248" max="10248" width="41.1640625" customWidth="1"/>
    <col min="10249" max="10249" width="19.1640625" customWidth="1"/>
    <col min="10250" max="10250" width="26" customWidth="1"/>
    <col min="10499" max="10499" width="31" customWidth="1"/>
    <col min="10500" max="10500" width="5.1640625" bestFit="1" customWidth="1"/>
    <col min="10501" max="10501" width="51.6640625" customWidth="1"/>
    <col min="10502" max="10502" width="31.5" customWidth="1"/>
    <col min="10503" max="10503" width="20.83203125" customWidth="1"/>
    <col min="10504" max="10504" width="41.1640625" customWidth="1"/>
    <col min="10505" max="10505" width="19.1640625" customWidth="1"/>
    <col min="10506" max="10506" width="26" customWidth="1"/>
    <col min="10755" max="10755" width="31" customWidth="1"/>
    <col min="10756" max="10756" width="5.1640625" bestFit="1" customWidth="1"/>
    <col min="10757" max="10757" width="51.6640625" customWidth="1"/>
    <col min="10758" max="10758" width="31.5" customWidth="1"/>
    <col min="10759" max="10759" width="20.83203125" customWidth="1"/>
    <col min="10760" max="10760" width="41.1640625" customWidth="1"/>
    <col min="10761" max="10761" width="19.1640625" customWidth="1"/>
    <col min="10762" max="10762" width="26" customWidth="1"/>
    <col min="11011" max="11011" width="31" customWidth="1"/>
    <col min="11012" max="11012" width="5.1640625" bestFit="1" customWidth="1"/>
    <col min="11013" max="11013" width="51.6640625" customWidth="1"/>
    <col min="11014" max="11014" width="31.5" customWidth="1"/>
    <col min="11015" max="11015" width="20.83203125" customWidth="1"/>
    <col min="11016" max="11016" width="41.1640625" customWidth="1"/>
    <col min="11017" max="11017" width="19.1640625" customWidth="1"/>
    <col min="11018" max="11018" width="26" customWidth="1"/>
    <col min="11267" max="11267" width="31" customWidth="1"/>
    <col min="11268" max="11268" width="5.1640625" bestFit="1" customWidth="1"/>
    <col min="11269" max="11269" width="51.6640625" customWidth="1"/>
    <col min="11270" max="11270" width="31.5" customWidth="1"/>
    <col min="11271" max="11271" width="20.83203125" customWidth="1"/>
    <col min="11272" max="11272" width="41.1640625" customWidth="1"/>
    <col min="11273" max="11273" width="19.1640625" customWidth="1"/>
    <col min="11274" max="11274" width="26" customWidth="1"/>
    <col min="11523" max="11523" width="31" customWidth="1"/>
    <col min="11524" max="11524" width="5.1640625" bestFit="1" customWidth="1"/>
    <col min="11525" max="11525" width="51.6640625" customWidth="1"/>
    <col min="11526" max="11526" width="31.5" customWidth="1"/>
    <col min="11527" max="11527" width="20.83203125" customWidth="1"/>
    <col min="11528" max="11528" width="41.1640625" customWidth="1"/>
    <col min="11529" max="11529" width="19.1640625" customWidth="1"/>
    <col min="11530" max="11530" width="26" customWidth="1"/>
    <col min="11779" max="11779" width="31" customWidth="1"/>
    <col min="11780" max="11780" width="5.1640625" bestFit="1" customWidth="1"/>
    <col min="11781" max="11781" width="51.6640625" customWidth="1"/>
    <col min="11782" max="11782" width="31.5" customWidth="1"/>
    <col min="11783" max="11783" width="20.83203125" customWidth="1"/>
    <col min="11784" max="11784" width="41.1640625" customWidth="1"/>
    <col min="11785" max="11785" width="19.1640625" customWidth="1"/>
    <col min="11786" max="11786" width="26" customWidth="1"/>
    <col min="12035" max="12035" width="31" customWidth="1"/>
    <col min="12036" max="12036" width="5.1640625" bestFit="1" customWidth="1"/>
    <col min="12037" max="12037" width="51.6640625" customWidth="1"/>
    <col min="12038" max="12038" width="31.5" customWidth="1"/>
    <col min="12039" max="12039" width="20.83203125" customWidth="1"/>
    <col min="12040" max="12040" width="41.1640625" customWidth="1"/>
    <col min="12041" max="12041" width="19.1640625" customWidth="1"/>
    <col min="12042" max="12042" width="26" customWidth="1"/>
    <col min="12291" max="12291" width="31" customWidth="1"/>
    <col min="12292" max="12292" width="5.1640625" bestFit="1" customWidth="1"/>
    <col min="12293" max="12293" width="51.6640625" customWidth="1"/>
    <col min="12294" max="12294" width="31.5" customWidth="1"/>
    <col min="12295" max="12295" width="20.83203125" customWidth="1"/>
    <col min="12296" max="12296" width="41.1640625" customWidth="1"/>
    <col min="12297" max="12297" width="19.1640625" customWidth="1"/>
    <col min="12298" max="12298" width="26" customWidth="1"/>
    <col min="12547" max="12547" width="31" customWidth="1"/>
    <col min="12548" max="12548" width="5.1640625" bestFit="1" customWidth="1"/>
    <col min="12549" max="12549" width="51.6640625" customWidth="1"/>
    <col min="12550" max="12550" width="31.5" customWidth="1"/>
    <col min="12551" max="12551" width="20.83203125" customWidth="1"/>
    <col min="12552" max="12552" width="41.1640625" customWidth="1"/>
    <col min="12553" max="12553" width="19.1640625" customWidth="1"/>
    <col min="12554" max="12554" width="26" customWidth="1"/>
    <col min="12803" max="12803" width="31" customWidth="1"/>
    <col min="12804" max="12804" width="5.1640625" bestFit="1" customWidth="1"/>
    <col min="12805" max="12805" width="51.6640625" customWidth="1"/>
    <col min="12806" max="12806" width="31.5" customWidth="1"/>
    <col min="12807" max="12807" width="20.83203125" customWidth="1"/>
    <col min="12808" max="12808" width="41.1640625" customWidth="1"/>
    <col min="12809" max="12809" width="19.1640625" customWidth="1"/>
    <col min="12810" max="12810" width="26" customWidth="1"/>
    <col min="13059" max="13059" width="31" customWidth="1"/>
    <col min="13060" max="13060" width="5.1640625" bestFit="1" customWidth="1"/>
    <col min="13061" max="13061" width="51.6640625" customWidth="1"/>
    <col min="13062" max="13062" width="31.5" customWidth="1"/>
    <col min="13063" max="13063" width="20.83203125" customWidth="1"/>
    <col min="13064" max="13064" width="41.1640625" customWidth="1"/>
    <col min="13065" max="13065" width="19.1640625" customWidth="1"/>
    <col min="13066" max="13066" width="26" customWidth="1"/>
    <col min="13315" max="13315" width="31" customWidth="1"/>
    <col min="13316" max="13316" width="5.1640625" bestFit="1" customWidth="1"/>
    <col min="13317" max="13317" width="51.6640625" customWidth="1"/>
    <col min="13318" max="13318" width="31.5" customWidth="1"/>
    <col min="13319" max="13319" width="20.83203125" customWidth="1"/>
    <col min="13320" max="13320" width="41.1640625" customWidth="1"/>
    <col min="13321" max="13321" width="19.1640625" customWidth="1"/>
    <col min="13322" max="13322" width="26" customWidth="1"/>
    <col min="13571" max="13571" width="31" customWidth="1"/>
    <col min="13572" max="13572" width="5.1640625" bestFit="1" customWidth="1"/>
    <col min="13573" max="13573" width="51.6640625" customWidth="1"/>
    <col min="13574" max="13574" width="31.5" customWidth="1"/>
    <col min="13575" max="13575" width="20.83203125" customWidth="1"/>
    <col min="13576" max="13576" width="41.1640625" customWidth="1"/>
    <col min="13577" max="13577" width="19.1640625" customWidth="1"/>
    <col min="13578" max="13578" width="26" customWidth="1"/>
    <col min="13827" max="13827" width="31" customWidth="1"/>
    <col min="13828" max="13828" width="5.1640625" bestFit="1" customWidth="1"/>
    <col min="13829" max="13829" width="51.6640625" customWidth="1"/>
    <col min="13830" max="13830" width="31.5" customWidth="1"/>
    <col min="13831" max="13831" width="20.83203125" customWidth="1"/>
    <col min="13832" max="13832" width="41.1640625" customWidth="1"/>
    <col min="13833" max="13833" width="19.1640625" customWidth="1"/>
    <col min="13834" max="13834" width="26" customWidth="1"/>
    <col min="14083" max="14083" width="31" customWidth="1"/>
    <col min="14084" max="14084" width="5.1640625" bestFit="1" customWidth="1"/>
    <col min="14085" max="14085" width="51.6640625" customWidth="1"/>
    <col min="14086" max="14086" width="31.5" customWidth="1"/>
    <col min="14087" max="14087" width="20.83203125" customWidth="1"/>
    <col min="14088" max="14088" width="41.1640625" customWidth="1"/>
    <col min="14089" max="14089" width="19.1640625" customWidth="1"/>
    <col min="14090" max="14090" width="26" customWidth="1"/>
    <col min="14339" max="14339" width="31" customWidth="1"/>
    <col min="14340" max="14340" width="5.1640625" bestFit="1" customWidth="1"/>
    <col min="14341" max="14341" width="51.6640625" customWidth="1"/>
    <col min="14342" max="14342" width="31.5" customWidth="1"/>
    <col min="14343" max="14343" width="20.83203125" customWidth="1"/>
    <col min="14344" max="14344" width="41.1640625" customWidth="1"/>
    <col min="14345" max="14345" width="19.1640625" customWidth="1"/>
    <col min="14346" max="14346" width="26" customWidth="1"/>
    <col min="14595" max="14595" width="31" customWidth="1"/>
    <col min="14596" max="14596" width="5.1640625" bestFit="1" customWidth="1"/>
    <col min="14597" max="14597" width="51.6640625" customWidth="1"/>
    <col min="14598" max="14598" width="31.5" customWidth="1"/>
    <col min="14599" max="14599" width="20.83203125" customWidth="1"/>
    <col min="14600" max="14600" width="41.1640625" customWidth="1"/>
    <col min="14601" max="14601" width="19.1640625" customWidth="1"/>
    <col min="14602" max="14602" width="26" customWidth="1"/>
    <col min="14851" max="14851" width="31" customWidth="1"/>
    <col min="14852" max="14852" width="5.1640625" bestFit="1" customWidth="1"/>
    <col min="14853" max="14853" width="51.6640625" customWidth="1"/>
    <col min="14854" max="14854" width="31.5" customWidth="1"/>
    <col min="14855" max="14855" width="20.83203125" customWidth="1"/>
    <col min="14856" max="14856" width="41.1640625" customWidth="1"/>
    <col min="14857" max="14857" width="19.1640625" customWidth="1"/>
    <col min="14858" max="14858" width="26" customWidth="1"/>
    <col min="15107" max="15107" width="31" customWidth="1"/>
    <col min="15108" max="15108" width="5.1640625" bestFit="1" customWidth="1"/>
    <col min="15109" max="15109" width="51.6640625" customWidth="1"/>
    <col min="15110" max="15110" width="31.5" customWidth="1"/>
    <col min="15111" max="15111" width="20.83203125" customWidth="1"/>
    <col min="15112" max="15112" width="41.1640625" customWidth="1"/>
    <col min="15113" max="15113" width="19.1640625" customWidth="1"/>
    <col min="15114" max="15114" width="26" customWidth="1"/>
    <col min="15363" max="15363" width="31" customWidth="1"/>
    <col min="15364" max="15364" width="5.1640625" bestFit="1" customWidth="1"/>
    <col min="15365" max="15365" width="51.6640625" customWidth="1"/>
    <col min="15366" max="15366" width="31.5" customWidth="1"/>
    <col min="15367" max="15367" width="20.83203125" customWidth="1"/>
    <col min="15368" max="15368" width="41.1640625" customWidth="1"/>
    <col min="15369" max="15369" width="19.1640625" customWidth="1"/>
    <col min="15370" max="15370" width="26" customWidth="1"/>
    <col min="15619" max="15619" width="31" customWidth="1"/>
    <col min="15620" max="15620" width="5.1640625" bestFit="1" customWidth="1"/>
    <col min="15621" max="15621" width="51.6640625" customWidth="1"/>
    <col min="15622" max="15622" width="31.5" customWidth="1"/>
    <col min="15623" max="15623" width="20.83203125" customWidth="1"/>
    <col min="15624" max="15624" width="41.1640625" customWidth="1"/>
    <col min="15625" max="15625" width="19.1640625" customWidth="1"/>
    <col min="15626" max="15626" width="26" customWidth="1"/>
    <col min="15875" max="15875" width="31" customWidth="1"/>
    <col min="15876" max="15876" width="5.1640625" bestFit="1" customWidth="1"/>
    <col min="15877" max="15877" width="51.6640625" customWidth="1"/>
    <col min="15878" max="15878" width="31.5" customWidth="1"/>
    <col min="15879" max="15879" width="20.83203125" customWidth="1"/>
    <col min="15880" max="15880" width="41.1640625" customWidth="1"/>
    <col min="15881" max="15881" width="19.1640625" customWidth="1"/>
    <col min="15882" max="15882" width="26" customWidth="1"/>
    <col min="16131" max="16131" width="31" customWidth="1"/>
    <col min="16132" max="16132" width="5.1640625" bestFit="1" customWidth="1"/>
    <col min="16133" max="16133" width="51.6640625" customWidth="1"/>
    <col min="16134" max="16134" width="31.5" customWidth="1"/>
    <col min="16135" max="16135" width="20.83203125" customWidth="1"/>
    <col min="16136" max="16136" width="41.1640625" customWidth="1"/>
    <col min="16137" max="16137" width="19.1640625" customWidth="1"/>
    <col min="16138" max="16138" width="26" customWidth="1"/>
  </cols>
  <sheetData>
    <row r="1" spans="1:15" ht="16" thickBot="1"/>
    <row r="2" spans="1:15" ht="18" customHeight="1">
      <c r="A2" s="591"/>
      <c r="B2" s="588" t="s">
        <v>232</v>
      </c>
      <c r="C2" s="589"/>
      <c r="D2" s="589"/>
      <c r="E2" s="589"/>
      <c r="F2" s="589"/>
      <c r="G2" s="590"/>
      <c r="H2" s="594" t="s">
        <v>240</v>
      </c>
      <c r="I2" s="595"/>
    </row>
    <row r="3" spans="1:15" ht="16" thickBot="1">
      <c r="A3" s="591"/>
      <c r="B3" s="598"/>
      <c r="C3" s="599"/>
      <c r="D3" s="599"/>
      <c r="E3" s="599"/>
      <c r="F3" s="599"/>
      <c r="G3" s="600"/>
      <c r="H3" s="594" t="s">
        <v>234</v>
      </c>
      <c r="I3" s="595"/>
    </row>
    <row r="4" spans="1:15" ht="27" customHeight="1" thickBot="1">
      <c r="A4" s="591"/>
      <c r="B4" s="588" t="s">
        <v>230</v>
      </c>
      <c r="C4" s="589"/>
      <c r="D4" s="589"/>
      <c r="E4" s="589"/>
      <c r="F4" s="589"/>
      <c r="G4" s="590"/>
      <c r="H4" s="596" t="s">
        <v>241</v>
      </c>
      <c r="I4" s="597"/>
    </row>
    <row r="5" spans="1:15" ht="21.75" customHeight="1" thickBot="1">
      <c r="A5" s="592" t="s">
        <v>229</v>
      </c>
      <c r="B5" s="592"/>
      <c r="C5" s="592"/>
      <c r="D5" s="592"/>
      <c r="E5" s="592"/>
      <c r="F5" s="592"/>
      <c r="G5" s="592"/>
      <c r="H5" s="592"/>
      <c r="I5" s="592"/>
      <c r="J5" s="571" t="s">
        <v>1132</v>
      </c>
      <c r="K5" s="533"/>
      <c r="L5" s="533"/>
      <c r="M5" s="533"/>
      <c r="N5" s="533"/>
      <c r="O5" s="534"/>
    </row>
    <row r="6" spans="1:15" ht="61" thickBot="1">
      <c r="A6" s="352" t="s">
        <v>0</v>
      </c>
      <c r="B6" s="593" t="s">
        <v>195</v>
      </c>
      <c r="C6" s="587"/>
      <c r="D6" s="353" t="s">
        <v>1</v>
      </c>
      <c r="E6" s="352" t="s">
        <v>15</v>
      </c>
      <c r="F6" s="353" t="s">
        <v>2</v>
      </c>
      <c r="G6" s="354" t="s">
        <v>193</v>
      </c>
      <c r="H6" s="355" t="s">
        <v>217</v>
      </c>
      <c r="I6" s="355" t="s">
        <v>228</v>
      </c>
      <c r="J6" s="350" t="s">
        <v>1139</v>
      </c>
      <c r="K6" s="347" t="s">
        <v>217</v>
      </c>
      <c r="L6" s="189" t="s">
        <v>1133</v>
      </c>
      <c r="M6" s="190" t="s">
        <v>1134</v>
      </c>
      <c r="N6" s="190" t="s">
        <v>1135</v>
      </c>
      <c r="O6" s="191" t="s">
        <v>1136</v>
      </c>
    </row>
    <row r="7" spans="1:15" ht="166.5" customHeight="1" thickBot="1">
      <c r="A7" s="586" t="s">
        <v>912</v>
      </c>
      <c r="B7" s="356" t="s">
        <v>3</v>
      </c>
      <c r="C7" s="357" t="s">
        <v>716</v>
      </c>
      <c r="D7" s="357" t="s">
        <v>717</v>
      </c>
      <c r="E7" s="357" t="s">
        <v>718</v>
      </c>
      <c r="F7" s="358" t="s">
        <v>719</v>
      </c>
      <c r="G7" s="162" t="s">
        <v>938</v>
      </c>
      <c r="H7" s="162" t="s">
        <v>956</v>
      </c>
      <c r="I7" s="349" t="s">
        <v>957</v>
      </c>
      <c r="J7" s="351" t="s">
        <v>1199</v>
      </c>
      <c r="K7" s="384" t="s">
        <v>1247</v>
      </c>
      <c r="L7" s="363">
        <v>0.25</v>
      </c>
      <c r="M7" s="364">
        <v>0.25</v>
      </c>
      <c r="N7" s="364"/>
      <c r="O7" s="365">
        <f>+L7+M7+N7</f>
        <v>0.5</v>
      </c>
    </row>
    <row r="8" spans="1:15" ht="188.25" customHeight="1" thickBot="1">
      <c r="A8" s="587"/>
      <c r="B8" s="356" t="s">
        <v>4</v>
      </c>
      <c r="C8" s="357" t="s">
        <v>720</v>
      </c>
      <c r="D8" s="357" t="s">
        <v>721</v>
      </c>
      <c r="E8" s="357" t="s">
        <v>718</v>
      </c>
      <c r="F8" s="358">
        <v>44926</v>
      </c>
      <c r="G8" s="162" t="s">
        <v>939</v>
      </c>
      <c r="H8" s="162" t="s">
        <v>958</v>
      </c>
      <c r="I8" s="349" t="s">
        <v>957</v>
      </c>
      <c r="J8" s="348" t="s">
        <v>1248</v>
      </c>
      <c r="K8" s="383" t="s">
        <v>1200</v>
      </c>
      <c r="L8" s="366">
        <v>0.3</v>
      </c>
      <c r="M8" s="367">
        <v>0.4</v>
      </c>
      <c r="N8" s="367"/>
      <c r="O8" s="368">
        <f>+L8+M8+N8</f>
        <v>0.7</v>
      </c>
    </row>
    <row r="9" spans="1:15" ht="106" thickBot="1">
      <c r="A9" s="586" t="s">
        <v>913</v>
      </c>
      <c r="B9" s="356" t="s">
        <v>5</v>
      </c>
      <c r="C9" s="357" t="s">
        <v>722</v>
      </c>
      <c r="D9" s="357" t="s">
        <v>723</v>
      </c>
      <c r="E9" s="357" t="s">
        <v>718</v>
      </c>
      <c r="F9" s="358">
        <v>44803</v>
      </c>
      <c r="G9" s="359" t="s">
        <v>940</v>
      </c>
      <c r="H9" s="162" t="s">
        <v>941</v>
      </c>
      <c r="I9" s="349" t="s">
        <v>957</v>
      </c>
      <c r="J9" s="348" t="s">
        <v>1249</v>
      </c>
      <c r="K9" s="383" t="s">
        <v>1200</v>
      </c>
      <c r="L9" s="366">
        <v>0.3</v>
      </c>
      <c r="M9" s="367">
        <v>0.7</v>
      </c>
      <c r="N9" s="367"/>
      <c r="O9" s="368">
        <f t="shared" ref="O9:O20" si="0">+L9+M9+N9</f>
        <v>1</v>
      </c>
    </row>
    <row r="10" spans="1:15" ht="218.25" customHeight="1" thickBot="1">
      <c r="A10" s="587"/>
      <c r="B10" s="356" t="s">
        <v>6</v>
      </c>
      <c r="C10" s="357" t="s">
        <v>724</v>
      </c>
      <c r="D10" s="357" t="s">
        <v>725</v>
      </c>
      <c r="E10" s="357" t="s">
        <v>718</v>
      </c>
      <c r="F10" s="358">
        <v>44926</v>
      </c>
      <c r="G10" s="359" t="s">
        <v>942</v>
      </c>
      <c r="H10" s="162" t="s">
        <v>960</v>
      </c>
      <c r="I10" s="349" t="s">
        <v>957</v>
      </c>
      <c r="J10" s="348" t="s">
        <v>1250</v>
      </c>
      <c r="K10" s="383" t="s">
        <v>1251</v>
      </c>
      <c r="L10" s="366">
        <v>0.3</v>
      </c>
      <c r="M10" s="367">
        <v>0.4</v>
      </c>
      <c r="N10" s="367"/>
      <c r="O10" s="368">
        <f t="shared" si="0"/>
        <v>0.7</v>
      </c>
    </row>
    <row r="11" spans="1:15" ht="157.5" customHeight="1" thickBot="1">
      <c r="A11" s="587"/>
      <c r="B11" s="356" t="s">
        <v>7</v>
      </c>
      <c r="C11" s="357" t="s">
        <v>726</v>
      </c>
      <c r="D11" s="357" t="s">
        <v>727</v>
      </c>
      <c r="E11" s="357" t="s">
        <v>718</v>
      </c>
      <c r="F11" s="358">
        <v>44681</v>
      </c>
      <c r="G11" s="359" t="s">
        <v>959</v>
      </c>
      <c r="H11" s="162" t="s">
        <v>943</v>
      </c>
      <c r="I11" s="349" t="s">
        <v>957</v>
      </c>
      <c r="J11" s="348" t="s">
        <v>1201</v>
      </c>
      <c r="K11" s="383" t="s">
        <v>1253</v>
      </c>
      <c r="L11" s="366">
        <v>1</v>
      </c>
      <c r="M11" s="367"/>
      <c r="N11" s="367"/>
      <c r="O11" s="368">
        <f t="shared" si="0"/>
        <v>1</v>
      </c>
    </row>
    <row r="12" spans="1:15" ht="209.25" customHeight="1" thickBot="1">
      <c r="A12" s="586" t="s">
        <v>914</v>
      </c>
      <c r="B12" s="356" t="s">
        <v>8</v>
      </c>
      <c r="C12" s="357" t="s">
        <v>728</v>
      </c>
      <c r="D12" s="357" t="s">
        <v>721</v>
      </c>
      <c r="E12" s="357" t="s">
        <v>718</v>
      </c>
      <c r="F12" s="358">
        <v>44926</v>
      </c>
      <c r="G12" s="360" t="s">
        <v>939</v>
      </c>
      <c r="H12" s="162" t="s">
        <v>944</v>
      </c>
      <c r="I12" s="349" t="s">
        <v>957</v>
      </c>
      <c r="J12" s="348" t="s">
        <v>1252</v>
      </c>
      <c r="K12" s="383" t="s">
        <v>1254</v>
      </c>
      <c r="L12" s="366">
        <v>0.5</v>
      </c>
      <c r="M12" s="367">
        <v>0.25</v>
      </c>
      <c r="N12" s="367"/>
      <c r="O12" s="368">
        <f t="shared" si="0"/>
        <v>0.75</v>
      </c>
    </row>
    <row r="13" spans="1:15" ht="126" customHeight="1" thickBot="1">
      <c r="A13" s="587"/>
      <c r="B13" s="356" t="s">
        <v>16</v>
      </c>
      <c r="C13" s="357" t="s">
        <v>729</v>
      </c>
      <c r="D13" s="357" t="s">
        <v>730</v>
      </c>
      <c r="E13" s="357" t="s">
        <v>718</v>
      </c>
      <c r="F13" s="358">
        <v>44926</v>
      </c>
      <c r="G13" s="359" t="s">
        <v>945</v>
      </c>
      <c r="H13" s="162" t="s">
        <v>961</v>
      </c>
      <c r="I13" s="349" t="s">
        <v>957</v>
      </c>
      <c r="J13" s="386" t="s">
        <v>1202</v>
      </c>
      <c r="K13" s="383" t="s">
        <v>1203</v>
      </c>
      <c r="L13" s="366">
        <v>0.5</v>
      </c>
      <c r="M13" s="367">
        <v>0.3</v>
      </c>
      <c r="N13" s="367"/>
      <c r="O13" s="368">
        <f t="shared" si="0"/>
        <v>0.8</v>
      </c>
    </row>
    <row r="14" spans="1:15" ht="161.25" customHeight="1" thickBot="1">
      <c r="A14" s="586" t="s">
        <v>915</v>
      </c>
      <c r="B14" s="356" t="s">
        <v>9</v>
      </c>
      <c r="C14" s="357" t="s">
        <v>731</v>
      </c>
      <c r="D14" s="357" t="s">
        <v>732</v>
      </c>
      <c r="E14" s="357" t="s">
        <v>718</v>
      </c>
      <c r="F14" s="358">
        <v>44926</v>
      </c>
      <c r="G14" s="359" t="s">
        <v>946</v>
      </c>
      <c r="H14" s="162" t="s">
        <v>962</v>
      </c>
      <c r="I14" s="349" t="s">
        <v>957</v>
      </c>
      <c r="J14" s="375" t="s">
        <v>1208</v>
      </c>
      <c r="K14" s="383" t="s">
        <v>1255</v>
      </c>
      <c r="L14" s="366">
        <v>0.5</v>
      </c>
      <c r="M14" s="367">
        <v>0.2</v>
      </c>
      <c r="N14" s="367"/>
      <c r="O14" s="368">
        <f t="shared" si="0"/>
        <v>0.7</v>
      </c>
    </row>
    <row r="15" spans="1:15" ht="163.5" customHeight="1" thickBot="1">
      <c r="A15" s="587"/>
      <c r="B15" s="356" t="s">
        <v>10</v>
      </c>
      <c r="C15" s="357" t="s">
        <v>733</v>
      </c>
      <c r="D15" s="357" t="s">
        <v>734</v>
      </c>
      <c r="E15" s="357" t="s">
        <v>718</v>
      </c>
      <c r="F15" s="358">
        <v>44926</v>
      </c>
      <c r="G15" s="359" t="s">
        <v>947</v>
      </c>
      <c r="H15" s="162" t="s">
        <v>948</v>
      </c>
      <c r="I15" s="349" t="s">
        <v>957</v>
      </c>
      <c r="J15" s="375" t="s">
        <v>1209</v>
      </c>
      <c r="K15" s="383" t="s">
        <v>1256</v>
      </c>
      <c r="L15" s="366">
        <v>0.3</v>
      </c>
      <c r="M15" s="367">
        <v>0.5</v>
      </c>
      <c r="N15" s="367"/>
      <c r="O15" s="368">
        <f t="shared" si="0"/>
        <v>0.8</v>
      </c>
    </row>
    <row r="16" spans="1:15" ht="306" customHeight="1" thickBot="1">
      <c r="A16" s="586" t="s">
        <v>916</v>
      </c>
      <c r="B16" s="356" t="s">
        <v>22</v>
      </c>
      <c r="C16" s="357" t="s">
        <v>735</v>
      </c>
      <c r="D16" s="357" t="s">
        <v>736</v>
      </c>
      <c r="E16" s="357" t="s">
        <v>718</v>
      </c>
      <c r="F16" s="358" t="s">
        <v>737</v>
      </c>
      <c r="G16" s="359" t="s">
        <v>949</v>
      </c>
      <c r="H16" s="162" t="s">
        <v>963</v>
      </c>
      <c r="I16" s="349" t="s">
        <v>957</v>
      </c>
      <c r="J16" s="375" t="s">
        <v>1210</v>
      </c>
      <c r="K16" s="383" t="s">
        <v>1257</v>
      </c>
      <c r="L16" s="366">
        <v>0.35</v>
      </c>
      <c r="M16" s="367">
        <v>0.35</v>
      </c>
      <c r="N16" s="367"/>
      <c r="O16" s="368">
        <f t="shared" si="0"/>
        <v>0.7</v>
      </c>
    </row>
    <row r="17" spans="1:15" ht="102" customHeight="1" thickBot="1">
      <c r="A17" s="587"/>
      <c r="B17" s="356" t="s">
        <v>24</v>
      </c>
      <c r="C17" s="357" t="s">
        <v>738</v>
      </c>
      <c r="D17" s="357" t="s">
        <v>739</v>
      </c>
      <c r="E17" s="357" t="s">
        <v>718</v>
      </c>
      <c r="F17" s="358" t="s">
        <v>740</v>
      </c>
      <c r="G17" s="359" t="s">
        <v>950</v>
      </c>
      <c r="H17" s="162" t="s">
        <v>964</v>
      </c>
      <c r="I17" s="349" t="s">
        <v>957</v>
      </c>
      <c r="J17" s="386" t="s">
        <v>1258</v>
      </c>
      <c r="K17" s="383" t="s">
        <v>1204</v>
      </c>
      <c r="L17" s="366">
        <v>0.35</v>
      </c>
      <c r="M17" s="367">
        <v>0.35</v>
      </c>
      <c r="N17" s="367"/>
      <c r="O17" s="368">
        <f t="shared" si="0"/>
        <v>0.7</v>
      </c>
    </row>
    <row r="18" spans="1:15" ht="99" customHeight="1" thickBot="1">
      <c r="A18" s="587"/>
      <c r="B18" s="361" t="s">
        <v>26</v>
      </c>
      <c r="C18" s="357" t="s">
        <v>741</v>
      </c>
      <c r="D18" s="362" t="s">
        <v>742</v>
      </c>
      <c r="E18" s="357" t="s">
        <v>718</v>
      </c>
      <c r="F18" s="357" t="s">
        <v>199</v>
      </c>
      <c r="G18" s="359" t="s">
        <v>951</v>
      </c>
      <c r="H18" s="162" t="s">
        <v>952</v>
      </c>
      <c r="I18" s="349" t="s">
        <v>957</v>
      </c>
      <c r="J18" s="386" t="s">
        <v>1259</v>
      </c>
      <c r="K18" s="383" t="s">
        <v>1204</v>
      </c>
      <c r="L18" s="366">
        <v>0.3</v>
      </c>
      <c r="M18" s="367">
        <v>0.3</v>
      </c>
      <c r="N18" s="367"/>
      <c r="O18" s="368">
        <f t="shared" si="0"/>
        <v>0.6</v>
      </c>
    </row>
    <row r="19" spans="1:15" ht="141.75" customHeight="1" thickBot="1">
      <c r="A19" s="587"/>
      <c r="B19" s="361" t="s">
        <v>25</v>
      </c>
      <c r="C19" s="357" t="s">
        <v>743</v>
      </c>
      <c r="D19" s="362" t="s">
        <v>744</v>
      </c>
      <c r="E19" s="357" t="s">
        <v>718</v>
      </c>
      <c r="F19" s="357" t="s">
        <v>745</v>
      </c>
      <c r="G19" s="359" t="s">
        <v>953</v>
      </c>
      <c r="H19" s="162" t="s">
        <v>954</v>
      </c>
      <c r="I19" s="349" t="s">
        <v>957</v>
      </c>
      <c r="J19" s="386" t="s">
        <v>1205</v>
      </c>
      <c r="K19" s="383" t="s">
        <v>1206</v>
      </c>
      <c r="L19" s="366">
        <v>0.35</v>
      </c>
      <c r="M19" s="367">
        <v>0.35</v>
      </c>
      <c r="N19" s="367"/>
      <c r="O19" s="368">
        <f t="shared" si="0"/>
        <v>0.7</v>
      </c>
    </row>
    <row r="20" spans="1:15" ht="172.5" customHeight="1" thickBot="1">
      <c r="A20" s="587"/>
      <c r="B20" s="356" t="s">
        <v>748</v>
      </c>
      <c r="C20" s="357" t="s">
        <v>746</v>
      </c>
      <c r="D20" s="362" t="s">
        <v>747</v>
      </c>
      <c r="E20" s="357" t="s">
        <v>718</v>
      </c>
      <c r="F20" s="358">
        <v>44926</v>
      </c>
      <c r="G20" s="359" t="s">
        <v>1125</v>
      </c>
      <c r="H20" s="162" t="s">
        <v>955</v>
      </c>
      <c r="I20" s="349" t="s">
        <v>957</v>
      </c>
      <c r="J20" s="376" t="s">
        <v>1211</v>
      </c>
      <c r="K20" s="387" t="s">
        <v>1207</v>
      </c>
      <c r="L20" s="369">
        <v>0.2</v>
      </c>
      <c r="M20" s="370">
        <v>0.4</v>
      </c>
      <c r="N20" s="370"/>
      <c r="O20" s="382">
        <f t="shared" si="0"/>
        <v>0.60000000000000009</v>
      </c>
    </row>
    <row r="21" spans="1:15" ht="15" customHeight="1">
      <c r="K21" s="385" t="s">
        <v>1138</v>
      </c>
      <c r="L21" s="134">
        <f>AVERAGE(L7:L20)</f>
        <v>0.39285714285714279</v>
      </c>
      <c r="M21" s="134">
        <f>AVERAGE(M7:M20)</f>
        <v>0.36538461538461536</v>
      </c>
      <c r="N21" s="134">
        <v>0</v>
      </c>
      <c r="O21" s="134">
        <f>AVERAGE(O7:O20)</f>
        <v>0.73214285714285698</v>
      </c>
    </row>
  </sheetData>
  <mergeCells count="14">
    <mergeCell ref="J5:O5"/>
    <mergeCell ref="A16:A20"/>
    <mergeCell ref="B4:G4"/>
    <mergeCell ref="A14:A15"/>
    <mergeCell ref="A2:A4"/>
    <mergeCell ref="A5:I5"/>
    <mergeCell ref="B6:C6"/>
    <mergeCell ref="A7:A8"/>
    <mergeCell ref="A9:A11"/>
    <mergeCell ref="H2:I2"/>
    <mergeCell ref="H3:I3"/>
    <mergeCell ref="H4:I4"/>
    <mergeCell ref="B2:G3"/>
    <mergeCell ref="A12:A1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92D050"/>
  </sheetPr>
  <dimension ref="A1:Q59"/>
  <sheetViews>
    <sheetView showGridLines="0" zoomScale="70" zoomScaleNormal="70" workbookViewId="0">
      <selection activeCell="M6" sqref="M6:M16"/>
    </sheetView>
  </sheetViews>
  <sheetFormatPr baseColWidth="10" defaultRowHeight="15"/>
  <cols>
    <col min="1" max="1" width="31" style="19" customWidth="1"/>
    <col min="2" max="2" width="7.33203125" style="19" customWidth="1"/>
    <col min="3" max="3" width="40.6640625" style="19" customWidth="1"/>
    <col min="4" max="4" width="59.33203125" style="19" customWidth="1"/>
    <col min="5" max="5" width="41.83203125" style="19" customWidth="1"/>
    <col min="6" max="6" width="35.6640625" style="19" customWidth="1"/>
    <col min="7" max="7" width="54.5" style="19" customWidth="1"/>
    <col min="8" max="8" width="35.6640625" style="19" customWidth="1"/>
    <col min="9" max="9" width="179.33203125" style="19" customWidth="1"/>
    <col min="10" max="10" width="75.83203125" style="19" customWidth="1"/>
    <col min="11" max="11" width="30.5" style="19" customWidth="1"/>
    <col min="12" max="12" width="121.83203125" style="19" customWidth="1"/>
    <col min="13" max="13" width="56.5" style="19" customWidth="1"/>
    <col min="14" max="17" width="38.6640625" style="19" customWidth="1"/>
    <col min="18" max="258" width="10.83203125" style="19"/>
    <col min="259" max="259" width="27" style="19" customWidth="1"/>
    <col min="260" max="260" width="7.33203125" style="19" customWidth="1"/>
    <col min="261" max="261" width="34.5" style="19" customWidth="1"/>
    <col min="262" max="262" width="28" style="19" customWidth="1"/>
    <col min="263" max="263" width="37.33203125" style="19" customWidth="1"/>
    <col min="264" max="264" width="20.83203125" style="19" customWidth="1"/>
    <col min="265" max="265" width="35.6640625" style="19" customWidth="1"/>
    <col min="266" max="266" width="26.5" style="19" customWidth="1"/>
    <col min="267" max="267" width="32.33203125" style="19" customWidth="1"/>
    <col min="268" max="514" width="10.83203125" style="19"/>
    <col min="515" max="515" width="27" style="19" customWidth="1"/>
    <col min="516" max="516" width="7.33203125" style="19" customWidth="1"/>
    <col min="517" max="517" width="34.5" style="19" customWidth="1"/>
    <col min="518" max="518" width="28" style="19" customWidth="1"/>
    <col min="519" max="519" width="37.33203125" style="19" customWidth="1"/>
    <col min="520" max="520" width="20.83203125" style="19" customWidth="1"/>
    <col min="521" max="521" width="35.6640625" style="19" customWidth="1"/>
    <col min="522" max="522" width="26.5" style="19" customWidth="1"/>
    <col min="523" max="523" width="32.33203125" style="19" customWidth="1"/>
    <col min="524" max="770" width="10.83203125" style="19"/>
    <col min="771" max="771" width="27" style="19" customWidth="1"/>
    <col min="772" max="772" width="7.33203125" style="19" customWidth="1"/>
    <col min="773" max="773" width="34.5" style="19" customWidth="1"/>
    <col min="774" max="774" width="28" style="19" customWidth="1"/>
    <col min="775" max="775" width="37.33203125" style="19" customWidth="1"/>
    <col min="776" max="776" width="20.83203125" style="19" customWidth="1"/>
    <col min="777" max="777" width="35.6640625" style="19" customWidth="1"/>
    <col min="778" max="778" width="26.5" style="19" customWidth="1"/>
    <col min="779" max="779" width="32.33203125" style="19" customWidth="1"/>
    <col min="780" max="1026" width="10.83203125" style="19"/>
    <col min="1027" max="1027" width="27" style="19" customWidth="1"/>
    <col min="1028" max="1028" width="7.33203125" style="19" customWidth="1"/>
    <col min="1029" max="1029" width="34.5" style="19" customWidth="1"/>
    <col min="1030" max="1030" width="28" style="19" customWidth="1"/>
    <col min="1031" max="1031" width="37.33203125" style="19" customWidth="1"/>
    <col min="1032" max="1032" width="20.83203125" style="19" customWidth="1"/>
    <col min="1033" max="1033" width="35.6640625" style="19" customWidth="1"/>
    <col min="1034" max="1034" width="26.5" style="19" customWidth="1"/>
    <col min="1035" max="1035" width="32.33203125" style="19" customWidth="1"/>
    <col min="1036" max="1282" width="10.83203125" style="19"/>
    <col min="1283" max="1283" width="27" style="19" customWidth="1"/>
    <col min="1284" max="1284" width="7.33203125" style="19" customWidth="1"/>
    <col min="1285" max="1285" width="34.5" style="19" customWidth="1"/>
    <col min="1286" max="1286" width="28" style="19" customWidth="1"/>
    <col min="1287" max="1287" width="37.33203125" style="19" customWidth="1"/>
    <col min="1288" max="1288" width="20.83203125" style="19" customWidth="1"/>
    <col min="1289" max="1289" width="35.6640625" style="19" customWidth="1"/>
    <col min="1290" max="1290" width="26.5" style="19" customWidth="1"/>
    <col min="1291" max="1291" width="32.33203125" style="19" customWidth="1"/>
    <col min="1292" max="1538" width="10.83203125" style="19"/>
    <col min="1539" max="1539" width="27" style="19" customWidth="1"/>
    <col min="1540" max="1540" width="7.33203125" style="19" customWidth="1"/>
    <col min="1541" max="1541" width="34.5" style="19" customWidth="1"/>
    <col min="1542" max="1542" width="28" style="19" customWidth="1"/>
    <col min="1543" max="1543" width="37.33203125" style="19" customWidth="1"/>
    <col min="1544" max="1544" width="20.83203125" style="19" customWidth="1"/>
    <col min="1545" max="1545" width="35.6640625" style="19" customWidth="1"/>
    <col min="1546" max="1546" width="26.5" style="19" customWidth="1"/>
    <col min="1547" max="1547" width="32.33203125" style="19" customWidth="1"/>
    <col min="1548" max="1794" width="10.83203125" style="19"/>
    <col min="1795" max="1795" width="27" style="19" customWidth="1"/>
    <col min="1796" max="1796" width="7.33203125" style="19" customWidth="1"/>
    <col min="1797" max="1797" width="34.5" style="19" customWidth="1"/>
    <col min="1798" max="1798" width="28" style="19" customWidth="1"/>
    <col min="1799" max="1799" width="37.33203125" style="19" customWidth="1"/>
    <col min="1800" max="1800" width="20.83203125" style="19" customWidth="1"/>
    <col min="1801" max="1801" width="35.6640625" style="19" customWidth="1"/>
    <col min="1802" max="1802" width="26.5" style="19" customWidth="1"/>
    <col min="1803" max="1803" width="32.33203125" style="19" customWidth="1"/>
    <col min="1804" max="2050" width="10.83203125" style="19"/>
    <col min="2051" max="2051" width="27" style="19" customWidth="1"/>
    <col min="2052" max="2052" width="7.33203125" style="19" customWidth="1"/>
    <col min="2053" max="2053" width="34.5" style="19" customWidth="1"/>
    <col min="2054" max="2054" width="28" style="19" customWidth="1"/>
    <col min="2055" max="2055" width="37.33203125" style="19" customWidth="1"/>
    <col min="2056" max="2056" width="20.83203125" style="19" customWidth="1"/>
    <col min="2057" max="2057" width="35.6640625" style="19" customWidth="1"/>
    <col min="2058" max="2058" width="26.5" style="19" customWidth="1"/>
    <col min="2059" max="2059" width="32.33203125" style="19" customWidth="1"/>
    <col min="2060" max="2306" width="10.83203125" style="19"/>
    <col min="2307" max="2307" width="27" style="19" customWidth="1"/>
    <col min="2308" max="2308" width="7.33203125" style="19" customWidth="1"/>
    <col min="2309" max="2309" width="34.5" style="19" customWidth="1"/>
    <col min="2310" max="2310" width="28" style="19" customWidth="1"/>
    <col min="2311" max="2311" width="37.33203125" style="19" customWidth="1"/>
    <col min="2312" max="2312" width="20.83203125" style="19" customWidth="1"/>
    <col min="2313" max="2313" width="35.6640625" style="19" customWidth="1"/>
    <col min="2314" max="2314" width="26.5" style="19" customWidth="1"/>
    <col min="2315" max="2315" width="32.33203125" style="19" customWidth="1"/>
    <col min="2316" max="2562" width="10.83203125" style="19"/>
    <col min="2563" max="2563" width="27" style="19" customWidth="1"/>
    <col min="2564" max="2564" width="7.33203125" style="19" customWidth="1"/>
    <col min="2565" max="2565" width="34.5" style="19" customWidth="1"/>
    <col min="2566" max="2566" width="28" style="19" customWidth="1"/>
    <col min="2567" max="2567" width="37.33203125" style="19" customWidth="1"/>
    <col min="2568" max="2568" width="20.83203125" style="19" customWidth="1"/>
    <col min="2569" max="2569" width="35.6640625" style="19" customWidth="1"/>
    <col min="2570" max="2570" width="26.5" style="19" customWidth="1"/>
    <col min="2571" max="2571" width="32.33203125" style="19" customWidth="1"/>
    <col min="2572" max="2818" width="10.83203125" style="19"/>
    <col min="2819" max="2819" width="27" style="19" customWidth="1"/>
    <col min="2820" max="2820" width="7.33203125" style="19" customWidth="1"/>
    <col min="2821" max="2821" width="34.5" style="19" customWidth="1"/>
    <col min="2822" max="2822" width="28" style="19" customWidth="1"/>
    <col min="2823" max="2823" width="37.33203125" style="19" customWidth="1"/>
    <col min="2824" max="2824" width="20.83203125" style="19" customWidth="1"/>
    <col min="2825" max="2825" width="35.6640625" style="19" customWidth="1"/>
    <col min="2826" max="2826" width="26.5" style="19" customWidth="1"/>
    <col min="2827" max="2827" width="32.33203125" style="19" customWidth="1"/>
    <col min="2828" max="3074" width="10.83203125" style="19"/>
    <col min="3075" max="3075" width="27" style="19" customWidth="1"/>
    <col min="3076" max="3076" width="7.33203125" style="19" customWidth="1"/>
    <col min="3077" max="3077" width="34.5" style="19" customWidth="1"/>
    <col min="3078" max="3078" width="28" style="19" customWidth="1"/>
    <col min="3079" max="3079" width="37.33203125" style="19" customWidth="1"/>
    <col min="3080" max="3080" width="20.83203125" style="19" customWidth="1"/>
    <col min="3081" max="3081" width="35.6640625" style="19" customWidth="1"/>
    <col min="3082" max="3082" width="26.5" style="19" customWidth="1"/>
    <col min="3083" max="3083" width="32.33203125" style="19" customWidth="1"/>
    <col min="3084" max="3330" width="10.83203125" style="19"/>
    <col min="3331" max="3331" width="27" style="19" customWidth="1"/>
    <col min="3332" max="3332" width="7.33203125" style="19" customWidth="1"/>
    <col min="3333" max="3333" width="34.5" style="19" customWidth="1"/>
    <col min="3334" max="3334" width="28" style="19" customWidth="1"/>
    <col min="3335" max="3335" width="37.33203125" style="19" customWidth="1"/>
    <col min="3336" max="3336" width="20.83203125" style="19" customWidth="1"/>
    <col min="3337" max="3337" width="35.6640625" style="19" customWidth="1"/>
    <col min="3338" max="3338" width="26.5" style="19" customWidth="1"/>
    <col min="3339" max="3339" width="32.33203125" style="19" customWidth="1"/>
    <col min="3340" max="3586" width="10.83203125" style="19"/>
    <col min="3587" max="3587" width="27" style="19" customWidth="1"/>
    <col min="3588" max="3588" width="7.33203125" style="19" customWidth="1"/>
    <col min="3589" max="3589" width="34.5" style="19" customWidth="1"/>
    <col min="3590" max="3590" width="28" style="19" customWidth="1"/>
    <col min="3591" max="3591" width="37.33203125" style="19" customWidth="1"/>
    <col min="3592" max="3592" width="20.83203125" style="19" customWidth="1"/>
    <col min="3593" max="3593" width="35.6640625" style="19" customWidth="1"/>
    <col min="3594" max="3594" width="26.5" style="19" customWidth="1"/>
    <col min="3595" max="3595" width="32.33203125" style="19" customWidth="1"/>
    <col min="3596" max="3842" width="10.83203125" style="19"/>
    <col min="3843" max="3843" width="27" style="19" customWidth="1"/>
    <col min="3844" max="3844" width="7.33203125" style="19" customWidth="1"/>
    <col min="3845" max="3845" width="34.5" style="19" customWidth="1"/>
    <col min="3846" max="3846" width="28" style="19" customWidth="1"/>
    <col min="3847" max="3847" width="37.33203125" style="19" customWidth="1"/>
    <col min="3848" max="3848" width="20.83203125" style="19" customWidth="1"/>
    <col min="3849" max="3849" width="35.6640625" style="19" customWidth="1"/>
    <col min="3850" max="3850" width="26.5" style="19" customWidth="1"/>
    <col min="3851" max="3851" width="32.33203125" style="19" customWidth="1"/>
    <col min="3852" max="4098" width="10.83203125" style="19"/>
    <col min="4099" max="4099" width="27" style="19" customWidth="1"/>
    <col min="4100" max="4100" width="7.33203125" style="19" customWidth="1"/>
    <col min="4101" max="4101" width="34.5" style="19" customWidth="1"/>
    <col min="4102" max="4102" width="28" style="19" customWidth="1"/>
    <col min="4103" max="4103" width="37.33203125" style="19" customWidth="1"/>
    <col min="4104" max="4104" width="20.83203125" style="19" customWidth="1"/>
    <col min="4105" max="4105" width="35.6640625" style="19" customWidth="1"/>
    <col min="4106" max="4106" width="26.5" style="19" customWidth="1"/>
    <col min="4107" max="4107" width="32.33203125" style="19" customWidth="1"/>
    <col min="4108" max="4354" width="10.83203125" style="19"/>
    <col min="4355" max="4355" width="27" style="19" customWidth="1"/>
    <col min="4356" max="4356" width="7.33203125" style="19" customWidth="1"/>
    <col min="4357" max="4357" width="34.5" style="19" customWidth="1"/>
    <col min="4358" max="4358" width="28" style="19" customWidth="1"/>
    <col min="4359" max="4359" width="37.33203125" style="19" customWidth="1"/>
    <col min="4360" max="4360" width="20.83203125" style="19" customWidth="1"/>
    <col min="4361" max="4361" width="35.6640625" style="19" customWidth="1"/>
    <col min="4362" max="4362" width="26.5" style="19" customWidth="1"/>
    <col min="4363" max="4363" width="32.33203125" style="19" customWidth="1"/>
    <col min="4364" max="4610" width="10.83203125" style="19"/>
    <col min="4611" max="4611" width="27" style="19" customWidth="1"/>
    <col min="4612" max="4612" width="7.33203125" style="19" customWidth="1"/>
    <col min="4613" max="4613" width="34.5" style="19" customWidth="1"/>
    <col min="4614" max="4614" width="28" style="19" customWidth="1"/>
    <col min="4615" max="4615" width="37.33203125" style="19" customWidth="1"/>
    <col min="4616" max="4616" width="20.83203125" style="19" customWidth="1"/>
    <col min="4617" max="4617" width="35.6640625" style="19" customWidth="1"/>
    <col min="4618" max="4618" width="26.5" style="19" customWidth="1"/>
    <col min="4619" max="4619" width="32.33203125" style="19" customWidth="1"/>
    <col min="4620" max="4866" width="10.83203125" style="19"/>
    <col min="4867" max="4867" width="27" style="19" customWidth="1"/>
    <col min="4868" max="4868" width="7.33203125" style="19" customWidth="1"/>
    <col min="4869" max="4869" width="34.5" style="19" customWidth="1"/>
    <col min="4870" max="4870" width="28" style="19" customWidth="1"/>
    <col min="4871" max="4871" width="37.33203125" style="19" customWidth="1"/>
    <col min="4872" max="4872" width="20.83203125" style="19" customWidth="1"/>
    <col min="4873" max="4873" width="35.6640625" style="19" customWidth="1"/>
    <col min="4874" max="4874" width="26.5" style="19" customWidth="1"/>
    <col min="4875" max="4875" width="32.33203125" style="19" customWidth="1"/>
    <col min="4876" max="5122" width="10.83203125" style="19"/>
    <col min="5123" max="5123" width="27" style="19" customWidth="1"/>
    <col min="5124" max="5124" width="7.33203125" style="19" customWidth="1"/>
    <col min="5125" max="5125" width="34.5" style="19" customWidth="1"/>
    <col min="5126" max="5126" width="28" style="19" customWidth="1"/>
    <col min="5127" max="5127" width="37.33203125" style="19" customWidth="1"/>
    <col min="5128" max="5128" width="20.83203125" style="19" customWidth="1"/>
    <col min="5129" max="5129" width="35.6640625" style="19" customWidth="1"/>
    <col min="5130" max="5130" width="26.5" style="19" customWidth="1"/>
    <col min="5131" max="5131" width="32.33203125" style="19" customWidth="1"/>
    <col min="5132" max="5378" width="10.83203125" style="19"/>
    <col min="5379" max="5379" width="27" style="19" customWidth="1"/>
    <col min="5380" max="5380" width="7.33203125" style="19" customWidth="1"/>
    <col min="5381" max="5381" width="34.5" style="19" customWidth="1"/>
    <col min="5382" max="5382" width="28" style="19" customWidth="1"/>
    <col min="5383" max="5383" width="37.33203125" style="19" customWidth="1"/>
    <col min="5384" max="5384" width="20.83203125" style="19" customWidth="1"/>
    <col min="5385" max="5385" width="35.6640625" style="19" customWidth="1"/>
    <col min="5386" max="5386" width="26.5" style="19" customWidth="1"/>
    <col min="5387" max="5387" width="32.33203125" style="19" customWidth="1"/>
    <col min="5388" max="5634" width="10.83203125" style="19"/>
    <col min="5635" max="5635" width="27" style="19" customWidth="1"/>
    <col min="5636" max="5636" width="7.33203125" style="19" customWidth="1"/>
    <col min="5637" max="5637" width="34.5" style="19" customWidth="1"/>
    <col min="5638" max="5638" width="28" style="19" customWidth="1"/>
    <col min="5639" max="5639" width="37.33203125" style="19" customWidth="1"/>
    <col min="5640" max="5640" width="20.83203125" style="19" customWidth="1"/>
    <col min="5641" max="5641" width="35.6640625" style="19" customWidth="1"/>
    <col min="5642" max="5642" width="26.5" style="19" customWidth="1"/>
    <col min="5643" max="5643" width="32.33203125" style="19" customWidth="1"/>
    <col min="5644" max="5890" width="10.83203125" style="19"/>
    <col min="5891" max="5891" width="27" style="19" customWidth="1"/>
    <col min="5892" max="5892" width="7.33203125" style="19" customWidth="1"/>
    <col min="5893" max="5893" width="34.5" style="19" customWidth="1"/>
    <col min="5894" max="5894" width="28" style="19" customWidth="1"/>
    <col min="5895" max="5895" width="37.33203125" style="19" customWidth="1"/>
    <col min="5896" max="5896" width="20.83203125" style="19" customWidth="1"/>
    <col min="5897" max="5897" width="35.6640625" style="19" customWidth="1"/>
    <col min="5898" max="5898" width="26.5" style="19" customWidth="1"/>
    <col min="5899" max="5899" width="32.33203125" style="19" customWidth="1"/>
    <col min="5900" max="6146" width="10.83203125" style="19"/>
    <col min="6147" max="6147" width="27" style="19" customWidth="1"/>
    <col min="6148" max="6148" width="7.33203125" style="19" customWidth="1"/>
    <col min="6149" max="6149" width="34.5" style="19" customWidth="1"/>
    <col min="6150" max="6150" width="28" style="19" customWidth="1"/>
    <col min="6151" max="6151" width="37.33203125" style="19" customWidth="1"/>
    <col min="6152" max="6152" width="20.83203125" style="19" customWidth="1"/>
    <col min="6153" max="6153" width="35.6640625" style="19" customWidth="1"/>
    <col min="6154" max="6154" width="26.5" style="19" customWidth="1"/>
    <col min="6155" max="6155" width="32.33203125" style="19" customWidth="1"/>
    <col min="6156" max="6402" width="10.83203125" style="19"/>
    <col min="6403" max="6403" width="27" style="19" customWidth="1"/>
    <col min="6404" max="6404" width="7.33203125" style="19" customWidth="1"/>
    <col min="6405" max="6405" width="34.5" style="19" customWidth="1"/>
    <col min="6406" max="6406" width="28" style="19" customWidth="1"/>
    <col min="6407" max="6407" width="37.33203125" style="19" customWidth="1"/>
    <col min="6408" max="6408" width="20.83203125" style="19" customWidth="1"/>
    <col min="6409" max="6409" width="35.6640625" style="19" customWidth="1"/>
    <col min="6410" max="6410" width="26.5" style="19" customWidth="1"/>
    <col min="6411" max="6411" width="32.33203125" style="19" customWidth="1"/>
    <col min="6412" max="6658" width="10.83203125" style="19"/>
    <col min="6659" max="6659" width="27" style="19" customWidth="1"/>
    <col min="6660" max="6660" width="7.33203125" style="19" customWidth="1"/>
    <col min="6661" max="6661" width="34.5" style="19" customWidth="1"/>
    <col min="6662" max="6662" width="28" style="19" customWidth="1"/>
    <col min="6663" max="6663" width="37.33203125" style="19" customWidth="1"/>
    <col min="6664" max="6664" width="20.83203125" style="19" customWidth="1"/>
    <col min="6665" max="6665" width="35.6640625" style="19" customWidth="1"/>
    <col min="6666" max="6666" width="26.5" style="19" customWidth="1"/>
    <col min="6667" max="6667" width="32.33203125" style="19" customWidth="1"/>
    <col min="6668" max="6914" width="10.83203125" style="19"/>
    <col min="6915" max="6915" width="27" style="19" customWidth="1"/>
    <col min="6916" max="6916" width="7.33203125" style="19" customWidth="1"/>
    <col min="6917" max="6917" width="34.5" style="19" customWidth="1"/>
    <col min="6918" max="6918" width="28" style="19" customWidth="1"/>
    <col min="6919" max="6919" width="37.33203125" style="19" customWidth="1"/>
    <col min="6920" max="6920" width="20.83203125" style="19" customWidth="1"/>
    <col min="6921" max="6921" width="35.6640625" style="19" customWidth="1"/>
    <col min="6922" max="6922" width="26.5" style="19" customWidth="1"/>
    <col min="6923" max="6923" width="32.33203125" style="19" customWidth="1"/>
    <col min="6924" max="7170" width="10.83203125" style="19"/>
    <col min="7171" max="7171" width="27" style="19" customWidth="1"/>
    <col min="7172" max="7172" width="7.33203125" style="19" customWidth="1"/>
    <col min="7173" max="7173" width="34.5" style="19" customWidth="1"/>
    <col min="7174" max="7174" width="28" style="19" customWidth="1"/>
    <col min="7175" max="7175" width="37.33203125" style="19" customWidth="1"/>
    <col min="7176" max="7176" width="20.83203125" style="19" customWidth="1"/>
    <col min="7177" max="7177" width="35.6640625" style="19" customWidth="1"/>
    <col min="7178" max="7178" width="26.5" style="19" customWidth="1"/>
    <col min="7179" max="7179" width="32.33203125" style="19" customWidth="1"/>
    <col min="7180" max="7426" width="10.83203125" style="19"/>
    <col min="7427" max="7427" width="27" style="19" customWidth="1"/>
    <col min="7428" max="7428" width="7.33203125" style="19" customWidth="1"/>
    <col min="7429" max="7429" width="34.5" style="19" customWidth="1"/>
    <col min="7430" max="7430" width="28" style="19" customWidth="1"/>
    <col min="7431" max="7431" width="37.33203125" style="19" customWidth="1"/>
    <col min="7432" max="7432" width="20.83203125" style="19" customWidth="1"/>
    <col min="7433" max="7433" width="35.6640625" style="19" customWidth="1"/>
    <col min="7434" max="7434" width="26.5" style="19" customWidth="1"/>
    <col min="7435" max="7435" width="32.33203125" style="19" customWidth="1"/>
    <col min="7436" max="7682" width="10.83203125" style="19"/>
    <col min="7683" max="7683" width="27" style="19" customWidth="1"/>
    <col min="7684" max="7684" width="7.33203125" style="19" customWidth="1"/>
    <col min="7685" max="7685" width="34.5" style="19" customWidth="1"/>
    <col min="7686" max="7686" width="28" style="19" customWidth="1"/>
    <col min="7687" max="7687" width="37.33203125" style="19" customWidth="1"/>
    <col min="7688" max="7688" width="20.83203125" style="19" customWidth="1"/>
    <col min="7689" max="7689" width="35.6640625" style="19" customWidth="1"/>
    <col min="7690" max="7690" width="26.5" style="19" customWidth="1"/>
    <col min="7691" max="7691" width="32.33203125" style="19" customWidth="1"/>
    <col min="7692" max="7938" width="10.83203125" style="19"/>
    <col min="7939" max="7939" width="27" style="19" customWidth="1"/>
    <col min="7940" max="7940" width="7.33203125" style="19" customWidth="1"/>
    <col min="7941" max="7941" width="34.5" style="19" customWidth="1"/>
    <col min="7942" max="7942" width="28" style="19" customWidth="1"/>
    <col min="7943" max="7943" width="37.33203125" style="19" customWidth="1"/>
    <col min="7944" max="7944" width="20.83203125" style="19" customWidth="1"/>
    <col min="7945" max="7945" width="35.6640625" style="19" customWidth="1"/>
    <col min="7946" max="7946" width="26.5" style="19" customWidth="1"/>
    <col min="7947" max="7947" width="32.33203125" style="19" customWidth="1"/>
    <col min="7948" max="8194" width="10.83203125" style="19"/>
    <col min="8195" max="8195" width="27" style="19" customWidth="1"/>
    <col min="8196" max="8196" width="7.33203125" style="19" customWidth="1"/>
    <col min="8197" max="8197" width="34.5" style="19" customWidth="1"/>
    <col min="8198" max="8198" width="28" style="19" customWidth="1"/>
    <col min="8199" max="8199" width="37.33203125" style="19" customWidth="1"/>
    <col min="8200" max="8200" width="20.83203125" style="19" customWidth="1"/>
    <col min="8201" max="8201" width="35.6640625" style="19" customWidth="1"/>
    <col min="8202" max="8202" width="26.5" style="19" customWidth="1"/>
    <col min="8203" max="8203" width="32.33203125" style="19" customWidth="1"/>
    <col min="8204" max="8450" width="10.83203125" style="19"/>
    <col min="8451" max="8451" width="27" style="19" customWidth="1"/>
    <col min="8452" max="8452" width="7.33203125" style="19" customWidth="1"/>
    <col min="8453" max="8453" width="34.5" style="19" customWidth="1"/>
    <col min="8454" max="8454" width="28" style="19" customWidth="1"/>
    <col min="8455" max="8455" width="37.33203125" style="19" customWidth="1"/>
    <col min="8456" max="8456" width="20.83203125" style="19" customWidth="1"/>
    <col min="8457" max="8457" width="35.6640625" style="19" customWidth="1"/>
    <col min="8458" max="8458" width="26.5" style="19" customWidth="1"/>
    <col min="8459" max="8459" width="32.33203125" style="19" customWidth="1"/>
    <col min="8460" max="8706" width="10.83203125" style="19"/>
    <col min="8707" max="8707" width="27" style="19" customWidth="1"/>
    <col min="8708" max="8708" width="7.33203125" style="19" customWidth="1"/>
    <col min="8709" max="8709" width="34.5" style="19" customWidth="1"/>
    <col min="8710" max="8710" width="28" style="19" customWidth="1"/>
    <col min="8711" max="8711" width="37.33203125" style="19" customWidth="1"/>
    <col min="8712" max="8712" width="20.83203125" style="19" customWidth="1"/>
    <col min="8713" max="8713" width="35.6640625" style="19" customWidth="1"/>
    <col min="8714" max="8714" width="26.5" style="19" customWidth="1"/>
    <col min="8715" max="8715" width="32.33203125" style="19" customWidth="1"/>
    <col min="8716" max="8962" width="10.83203125" style="19"/>
    <col min="8963" max="8963" width="27" style="19" customWidth="1"/>
    <col min="8964" max="8964" width="7.33203125" style="19" customWidth="1"/>
    <col min="8965" max="8965" width="34.5" style="19" customWidth="1"/>
    <col min="8966" max="8966" width="28" style="19" customWidth="1"/>
    <col min="8967" max="8967" width="37.33203125" style="19" customWidth="1"/>
    <col min="8968" max="8968" width="20.83203125" style="19" customWidth="1"/>
    <col min="8969" max="8969" width="35.6640625" style="19" customWidth="1"/>
    <col min="8970" max="8970" width="26.5" style="19" customWidth="1"/>
    <col min="8971" max="8971" width="32.33203125" style="19" customWidth="1"/>
    <col min="8972" max="9218" width="10.83203125" style="19"/>
    <col min="9219" max="9219" width="27" style="19" customWidth="1"/>
    <col min="9220" max="9220" width="7.33203125" style="19" customWidth="1"/>
    <col min="9221" max="9221" width="34.5" style="19" customWidth="1"/>
    <col min="9222" max="9222" width="28" style="19" customWidth="1"/>
    <col min="9223" max="9223" width="37.33203125" style="19" customWidth="1"/>
    <col min="9224" max="9224" width="20.83203125" style="19" customWidth="1"/>
    <col min="9225" max="9225" width="35.6640625" style="19" customWidth="1"/>
    <col min="9226" max="9226" width="26.5" style="19" customWidth="1"/>
    <col min="9227" max="9227" width="32.33203125" style="19" customWidth="1"/>
    <col min="9228" max="9474" width="10.83203125" style="19"/>
    <col min="9475" max="9475" width="27" style="19" customWidth="1"/>
    <col min="9476" max="9476" width="7.33203125" style="19" customWidth="1"/>
    <col min="9477" max="9477" width="34.5" style="19" customWidth="1"/>
    <col min="9478" max="9478" width="28" style="19" customWidth="1"/>
    <col min="9479" max="9479" width="37.33203125" style="19" customWidth="1"/>
    <col min="9480" max="9480" width="20.83203125" style="19" customWidth="1"/>
    <col min="9481" max="9481" width="35.6640625" style="19" customWidth="1"/>
    <col min="9482" max="9482" width="26.5" style="19" customWidth="1"/>
    <col min="9483" max="9483" width="32.33203125" style="19" customWidth="1"/>
    <col min="9484" max="9730" width="10.83203125" style="19"/>
    <col min="9731" max="9731" width="27" style="19" customWidth="1"/>
    <col min="9732" max="9732" width="7.33203125" style="19" customWidth="1"/>
    <col min="9733" max="9733" width="34.5" style="19" customWidth="1"/>
    <col min="9734" max="9734" width="28" style="19" customWidth="1"/>
    <col min="9735" max="9735" width="37.33203125" style="19" customWidth="1"/>
    <col min="9736" max="9736" width="20.83203125" style="19" customWidth="1"/>
    <col min="9737" max="9737" width="35.6640625" style="19" customWidth="1"/>
    <col min="9738" max="9738" width="26.5" style="19" customWidth="1"/>
    <col min="9739" max="9739" width="32.33203125" style="19" customWidth="1"/>
    <col min="9740" max="9986" width="10.83203125" style="19"/>
    <col min="9987" max="9987" width="27" style="19" customWidth="1"/>
    <col min="9988" max="9988" width="7.33203125" style="19" customWidth="1"/>
    <col min="9989" max="9989" width="34.5" style="19" customWidth="1"/>
    <col min="9990" max="9990" width="28" style="19" customWidth="1"/>
    <col min="9991" max="9991" width="37.33203125" style="19" customWidth="1"/>
    <col min="9992" max="9992" width="20.83203125" style="19" customWidth="1"/>
    <col min="9993" max="9993" width="35.6640625" style="19" customWidth="1"/>
    <col min="9994" max="9994" width="26.5" style="19" customWidth="1"/>
    <col min="9995" max="9995" width="32.33203125" style="19" customWidth="1"/>
    <col min="9996" max="10242" width="10.83203125" style="19"/>
    <col min="10243" max="10243" width="27" style="19" customWidth="1"/>
    <col min="10244" max="10244" width="7.33203125" style="19" customWidth="1"/>
    <col min="10245" max="10245" width="34.5" style="19" customWidth="1"/>
    <col min="10246" max="10246" width="28" style="19" customWidth="1"/>
    <col min="10247" max="10247" width="37.33203125" style="19" customWidth="1"/>
    <col min="10248" max="10248" width="20.83203125" style="19" customWidth="1"/>
    <col min="10249" max="10249" width="35.6640625" style="19" customWidth="1"/>
    <col min="10250" max="10250" width="26.5" style="19" customWidth="1"/>
    <col min="10251" max="10251" width="32.33203125" style="19" customWidth="1"/>
    <col min="10252" max="10498" width="10.83203125" style="19"/>
    <col min="10499" max="10499" width="27" style="19" customWidth="1"/>
    <col min="10500" max="10500" width="7.33203125" style="19" customWidth="1"/>
    <col min="10501" max="10501" width="34.5" style="19" customWidth="1"/>
    <col min="10502" max="10502" width="28" style="19" customWidth="1"/>
    <col min="10503" max="10503" width="37.33203125" style="19" customWidth="1"/>
    <col min="10504" max="10504" width="20.83203125" style="19" customWidth="1"/>
    <col min="10505" max="10505" width="35.6640625" style="19" customWidth="1"/>
    <col min="10506" max="10506" width="26.5" style="19" customWidth="1"/>
    <col min="10507" max="10507" width="32.33203125" style="19" customWidth="1"/>
    <col min="10508" max="10754" width="10.83203125" style="19"/>
    <col min="10755" max="10755" width="27" style="19" customWidth="1"/>
    <col min="10756" max="10756" width="7.33203125" style="19" customWidth="1"/>
    <col min="10757" max="10757" width="34.5" style="19" customWidth="1"/>
    <col min="10758" max="10758" width="28" style="19" customWidth="1"/>
    <col min="10759" max="10759" width="37.33203125" style="19" customWidth="1"/>
    <col min="10760" max="10760" width="20.83203125" style="19" customWidth="1"/>
    <col min="10761" max="10761" width="35.6640625" style="19" customWidth="1"/>
    <col min="10762" max="10762" width="26.5" style="19" customWidth="1"/>
    <col min="10763" max="10763" width="32.33203125" style="19" customWidth="1"/>
    <col min="10764" max="11010" width="10.83203125" style="19"/>
    <col min="11011" max="11011" width="27" style="19" customWidth="1"/>
    <col min="11012" max="11012" width="7.33203125" style="19" customWidth="1"/>
    <col min="11013" max="11013" width="34.5" style="19" customWidth="1"/>
    <col min="11014" max="11014" width="28" style="19" customWidth="1"/>
    <col min="11015" max="11015" width="37.33203125" style="19" customWidth="1"/>
    <col min="11016" max="11016" width="20.83203125" style="19" customWidth="1"/>
    <col min="11017" max="11017" width="35.6640625" style="19" customWidth="1"/>
    <col min="11018" max="11018" width="26.5" style="19" customWidth="1"/>
    <col min="11019" max="11019" width="32.33203125" style="19" customWidth="1"/>
    <col min="11020" max="11266" width="10.83203125" style="19"/>
    <col min="11267" max="11267" width="27" style="19" customWidth="1"/>
    <col min="11268" max="11268" width="7.33203125" style="19" customWidth="1"/>
    <col min="11269" max="11269" width="34.5" style="19" customWidth="1"/>
    <col min="11270" max="11270" width="28" style="19" customWidth="1"/>
    <col min="11271" max="11271" width="37.33203125" style="19" customWidth="1"/>
    <col min="11272" max="11272" width="20.83203125" style="19" customWidth="1"/>
    <col min="11273" max="11273" width="35.6640625" style="19" customWidth="1"/>
    <col min="11274" max="11274" width="26.5" style="19" customWidth="1"/>
    <col min="11275" max="11275" width="32.33203125" style="19" customWidth="1"/>
    <col min="11276" max="11522" width="10.83203125" style="19"/>
    <col min="11523" max="11523" width="27" style="19" customWidth="1"/>
    <col min="11524" max="11524" width="7.33203125" style="19" customWidth="1"/>
    <col min="11525" max="11525" width="34.5" style="19" customWidth="1"/>
    <col min="11526" max="11526" width="28" style="19" customWidth="1"/>
    <col min="11527" max="11527" width="37.33203125" style="19" customWidth="1"/>
    <col min="11528" max="11528" width="20.83203125" style="19" customWidth="1"/>
    <col min="11529" max="11529" width="35.6640625" style="19" customWidth="1"/>
    <col min="11530" max="11530" width="26.5" style="19" customWidth="1"/>
    <col min="11531" max="11531" width="32.33203125" style="19" customWidth="1"/>
    <col min="11532" max="11778" width="10.83203125" style="19"/>
    <col min="11779" max="11779" width="27" style="19" customWidth="1"/>
    <col min="11780" max="11780" width="7.33203125" style="19" customWidth="1"/>
    <col min="11781" max="11781" width="34.5" style="19" customWidth="1"/>
    <col min="11782" max="11782" width="28" style="19" customWidth="1"/>
    <col min="11783" max="11783" width="37.33203125" style="19" customWidth="1"/>
    <col min="11784" max="11784" width="20.83203125" style="19" customWidth="1"/>
    <col min="11785" max="11785" width="35.6640625" style="19" customWidth="1"/>
    <col min="11786" max="11786" width="26.5" style="19" customWidth="1"/>
    <col min="11787" max="11787" width="32.33203125" style="19" customWidth="1"/>
    <col min="11788" max="12034" width="10.83203125" style="19"/>
    <col min="12035" max="12035" width="27" style="19" customWidth="1"/>
    <col min="12036" max="12036" width="7.33203125" style="19" customWidth="1"/>
    <col min="12037" max="12037" width="34.5" style="19" customWidth="1"/>
    <col min="12038" max="12038" width="28" style="19" customWidth="1"/>
    <col min="12039" max="12039" width="37.33203125" style="19" customWidth="1"/>
    <col min="12040" max="12040" width="20.83203125" style="19" customWidth="1"/>
    <col min="12041" max="12041" width="35.6640625" style="19" customWidth="1"/>
    <col min="12042" max="12042" width="26.5" style="19" customWidth="1"/>
    <col min="12043" max="12043" width="32.33203125" style="19" customWidth="1"/>
    <col min="12044" max="12290" width="10.83203125" style="19"/>
    <col min="12291" max="12291" width="27" style="19" customWidth="1"/>
    <col min="12292" max="12292" width="7.33203125" style="19" customWidth="1"/>
    <col min="12293" max="12293" width="34.5" style="19" customWidth="1"/>
    <col min="12294" max="12294" width="28" style="19" customWidth="1"/>
    <col min="12295" max="12295" width="37.33203125" style="19" customWidth="1"/>
    <col min="12296" max="12296" width="20.83203125" style="19" customWidth="1"/>
    <col min="12297" max="12297" width="35.6640625" style="19" customWidth="1"/>
    <col min="12298" max="12298" width="26.5" style="19" customWidth="1"/>
    <col min="12299" max="12299" width="32.33203125" style="19" customWidth="1"/>
    <col min="12300" max="12546" width="10.83203125" style="19"/>
    <col min="12547" max="12547" width="27" style="19" customWidth="1"/>
    <col min="12548" max="12548" width="7.33203125" style="19" customWidth="1"/>
    <col min="12549" max="12549" width="34.5" style="19" customWidth="1"/>
    <col min="12550" max="12550" width="28" style="19" customWidth="1"/>
    <col min="12551" max="12551" width="37.33203125" style="19" customWidth="1"/>
    <col min="12552" max="12552" width="20.83203125" style="19" customWidth="1"/>
    <col min="12553" max="12553" width="35.6640625" style="19" customWidth="1"/>
    <col min="12554" max="12554" width="26.5" style="19" customWidth="1"/>
    <col min="12555" max="12555" width="32.33203125" style="19" customWidth="1"/>
    <col min="12556" max="12802" width="10.83203125" style="19"/>
    <col min="12803" max="12803" width="27" style="19" customWidth="1"/>
    <col min="12804" max="12804" width="7.33203125" style="19" customWidth="1"/>
    <col min="12805" max="12805" width="34.5" style="19" customWidth="1"/>
    <col min="12806" max="12806" width="28" style="19" customWidth="1"/>
    <col min="12807" max="12807" width="37.33203125" style="19" customWidth="1"/>
    <col min="12808" max="12808" width="20.83203125" style="19" customWidth="1"/>
    <col min="12809" max="12809" width="35.6640625" style="19" customWidth="1"/>
    <col min="12810" max="12810" width="26.5" style="19" customWidth="1"/>
    <col min="12811" max="12811" width="32.33203125" style="19" customWidth="1"/>
    <col min="12812" max="13058" width="10.83203125" style="19"/>
    <col min="13059" max="13059" width="27" style="19" customWidth="1"/>
    <col min="13060" max="13060" width="7.33203125" style="19" customWidth="1"/>
    <col min="13061" max="13061" width="34.5" style="19" customWidth="1"/>
    <col min="13062" max="13062" width="28" style="19" customWidth="1"/>
    <col min="13063" max="13063" width="37.33203125" style="19" customWidth="1"/>
    <col min="13064" max="13064" width="20.83203125" style="19" customWidth="1"/>
    <col min="13065" max="13065" width="35.6640625" style="19" customWidth="1"/>
    <col min="13066" max="13066" width="26.5" style="19" customWidth="1"/>
    <col min="13067" max="13067" width="32.33203125" style="19" customWidth="1"/>
    <col min="13068" max="13314" width="10.83203125" style="19"/>
    <col min="13315" max="13315" width="27" style="19" customWidth="1"/>
    <col min="13316" max="13316" width="7.33203125" style="19" customWidth="1"/>
    <col min="13317" max="13317" width="34.5" style="19" customWidth="1"/>
    <col min="13318" max="13318" width="28" style="19" customWidth="1"/>
    <col min="13319" max="13319" width="37.33203125" style="19" customWidth="1"/>
    <col min="13320" max="13320" width="20.83203125" style="19" customWidth="1"/>
    <col min="13321" max="13321" width="35.6640625" style="19" customWidth="1"/>
    <col min="13322" max="13322" width="26.5" style="19" customWidth="1"/>
    <col min="13323" max="13323" width="32.33203125" style="19" customWidth="1"/>
    <col min="13324" max="13570" width="10.83203125" style="19"/>
    <col min="13571" max="13571" width="27" style="19" customWidth="1"/>
    <col min="13572" max="13572" width="7.33203125" style="19" customWidth="1"/>
    <col min="13573" max="13573" width="34.5" style="19" customWidth="1"/>
    <col min="13574" max="13574" width="28" style="19" customWidth="1"/>
    <col min="13575" max="13575" width="37.33203125" style="19" customWidth="1"/>
    <col min="13576" max="13576" width="20.83203125" style="19" customWidth="1"/>
    <col min="13577" max="13577" width="35.6640625" style="19" customWidth="1"/>
    <col min="13578" max="13578" width="26.5" style="19" customWidth="1"/>
    <col min="13579" max="13579" width="32.33203125" style="19" customWidth="1"/>
    <col min="13580" max="13826" width="10.83203125" style="19"/>
    <col min="13827" max="13827" width="27" style="19" customWidth="1"/>
    <col min="13828" max="13828" width="7.33203125" style="19" customWidth="1"/>
    <col min="13829" max="13829" width="34.5" style="19" customWidth="1"/>
    <col min="13830" max="13830" width="28" style="19" customWidth="1"/>
    <col min="13831" max="13831" width="37.33203125" style="19" customWidth="1"/>
    <col min="13832" max="13832" width="20.83203125" style="19" customWidth="1"/>
    <col min="13833" max="13833" width="35.6640625" style="19" customWidth="1"/>
    <col min="13834" max="13834" width="26.5" style="19" customWidth="1"/>
    <col min="13835" max="13835" width="32.33203125" style="19" customWidth="1"/>
    <col min="13836" max="14082" width="10.83203125" style="19"/>
    <col min="14083" max="14083" width="27" style="19" customWidth="1"/>
    <col min="14084" max="14084" width="7.33203125" style="19" customWidth="1"/>
    <col min="14085" max="14085" width="34.5" style="19" customWidth="1"/>
    <col min="14086" max="14086" width="28" style="19" customWidth="1"/>
    <col min="14087" max="14087" width="37.33203125" style="19" customWidth="1"/>
    <col min="14088" max="14088" width="20.83203125" style="19" customWidth="1"/>
    <col min="14089" max="14089" width="35.6640625" style="19" customWidth="1"/>
    <col min="14090" max="14090" width="26.5" style="19" customWidth="1"/>
    <col min="14091" max="14091" width="32.33203125" style="19" customWidth="1"/>
    <col min="14092" max="14338" width="10.83203125" style="19"/>
    <col min="14339" max="14339" width="27" style="19" customWidth="1"/>
    <col min="14340" max="14340" width="7.33203125" style="19" customWidth="1"/>
    <col min="14341" max="14341" width="34.5" style="19" customWidth="1"/>
    <col min="14342" max="14342" width="28" style="19" customWidth="1"/>
    <col min="14343" max="14343" width="37.33203125" style="19" customWidth="1"/>
    <col min="14344" max="14344" width="20.83203125" style="19" customWidth="1"/>
    <col min="14345" max="14345" width="35.6640625" style="19" customWidth="1"/>
    <col min="14346" max="14346" width="26.5" style="19" customWidth="1"/>
    <col min="14347" max="14347" width="32.33203125" style="19" customWidth="1"/>
    <col min="14348" max="14594" width="10.83203125" style="19"/>
    <col min="14595" max="14595" width="27" style="19" customWidth="1"/>
    <col min="14596" max="14596" width="7.33203125" style="19" customWidth="1"/>
    <col min="14597" max="14597" width="34.5" style="19" customWidth="1"/>
    <col min="14598" max="14598" width="28" style="19" customWidth="1"/>
    <col min="14599" max="14599" width="37.33203125" style="19" customWidth="1"/>
    <col min="14600" max="14600" width="20.83203125" style="19" customWidth="1"/>
    <col min="14601" max="14601" width="35.6640625" style="19" customWidth="1"/>
    <col min="14602" max="14602" width="26.5" style="19" customWidth="1"/>
    <col min="14603" max="14603" width="32.33203125" style="19" customWidth="1"/>
    <col min="14604" max="14850" width="10.83203125" style="19"/>
    <col min="14851" max="14851" width="27" style="19" customWidth="1"/>
    <col min="14852" max="14852" width="7.33203125" style="19" customWidth="1"/>
    <col min="14853" max="14853" width="34.5" style="19" customWidth="1"/>
    <col min="14854" max="14854" width="28" style="19" customWidth="1"/>
    <col min="14855" max="14855" width="37.33203125" style="19" customWidth="1"/>
    <col min="14856" max="14856" width="20.83203125" style="19" customWidth="1"/>
    <col min="14857" max="14857" width="35.6640625" style="19" customWidth="1"/>
    <col min="14858" max="14858" width="26.5" style="19" customWidth="1"/>
    <col min="14859" max="14859" width="32.33203125" style="19" customWidth="1"/>
    <col min="14860" max="15106" width="10.83203125" style="19"/>
    <col min="15107" max="15107" width="27" style="19" customWidth="1"/>
    <col min="15108" max="15108" width="7.33203125" style="19" customWidth="1"/>
    <col min="15109" max="15109" width="34.5" style="19" customWidth="1"/>
    <col min="15110" max="15110" width="28" style="19" customWidth="1"/>
    <col min="15111" max="15111" width="37.33203125" style="19" customWidth="1"/>
    <col min="15112" max="15112" width="20.83203125" style="19" customWidth="1"/>
    <col min="15113" max="15113" width="35.6640625" style="19" customWidth="1"/>
    <col min="15114" max="15114" width="26.5" style="19" customWidth="1"/>
    <col min="15115" max="15115" width="32.33203125" style="19" customWidth="1"/>
    <col min="15116" max="15362" width="10.83203125" style="19"/>
    <col min="15363" max="15363" width="27" style="19" customWidth="1"/>
    <col min="15364" max="15364" width="7.33203125" style="19" customWidth="1"/>
    <col min="15365" max="15365" width="34.5" style="19" customWidth="1"/>
    <col min="15366" max="15366" width="28" style="19" customWidth="1"/>
    <col min="15367" max="15367" width="37.33203125" style="19" customWidth="1"/>
    <col min="15368" max="15368" width="20.83203125" style="19" customWidth="1"/>
    <col min="15369" max="15369" width="35.6640625" style="19" customWidth="1"/>
    <col min="15370" max="15370" width="26.5" style="19" customWidth="1"/>
    <col min="15371" max="15371" width="32.33203125" style="19" customWidth="1"/>
    <col min="15372" max="15618" width="10.83203125" style="19"/>
    <col min="15619" max="15619" width="27" style="19" customWidth="1"/>
    <col min="15620" max="15620" width="7.33203125" style="19" customWidth="1"/>
    <col min="15621" max="15621" width="34.5" style="19" customWidth="1"/>
    <col min="15622" max="15622" width="28" style="19" customWidth="1"/>
    <col min="15623" max="15623" width="37.33203125" style="19" customWidth="1"/>
    <col min="15624" max="15624" width="20.83203125" style="19" customWidth="1"/>
    <col min="15625" max="15625" width="35.6640625" style="19" customWidth="1"/>
    <col min="15626" max="15626" width="26.5" style="19" customWidth="1"/>
    <col min="15627" max="15627" width="32.33203125" style="19" customWidth="1"/>
    <col min="15628" max="15874" width="10.83203125" style="19"/>
    <col min="15875" max="15875" width="27" style="19" customWidth="1"/>
    <col min="15876" max="15876" width="7.33203125" style="19" customWidth="1"/>
    <col min="15877" max="15877" width="34.5" style="19" customWidth="1"/>
    <col min="15878" max="15878" width="28" style="19" customWidth="1"/>
    <col min="15879" max="15879" width="37.33203125" style="19" customWidth="1"/>
    <col min="15880" max="15880" width="20.83203125" style="19" customWidth="1"/>
    <col min="15881" max="15881" width="35.6640625" style="19" customWidth="1"/>
    <col min="15882" max="15882" width="26.5" style="19" customWidth="1"/>
    <col min="15883" max="15883" width="32.33203125" style="19" customWidth="1"/>
    <col min="15884" max="16130" width="10.83203125" style="19"/>
    <col min="16131" max="16131" width="27" style="19" customWidth="1"/>
    <col min="16132" max="16132" width="7.33203125" style="19" customWidth="1"/>
    <col min="16133" max="16133" width="34.5" style="19" customWidth="1"/>
    <col min="16134" max="16134" width="28" style="19" customWidth="1"/>
    <col min="16135" max="16135" width="37.33203125" style="19" customWidth="1"/>
    <col min="16136" max="16136" width="20.83203125" style="19" customWidth="1"/>
    <col min="16137" max="16137" width="35.6640625" style="19" customWidth="1"/>
    <col min="16138" max="16138" width="26.5" style="19" customWidth="1"/>
    <col min="16139" max="16139" width="32.33203125" style="19" customWidth="1"/>
    <col min="16140" max="16384" width="10.83203125" style="19"/>
  </cols>
  <sheetData>
    <row r="1" spans="1:17" ht="38">
      <c r="A1" s="678"/>
      <c r="B1" s="667" t="s">
        <v>232</v>
      </c>
      <c r="C1" s="668"/>
      <c r="D1" s="668"/>
      <c r="E1" s="668"/>
      <c r="F1" s="668"/>
      <c r="G1" s="668"/>
      <c r="H1" s="668"/>
      <c r="I1" s="668"/>
      <c r="J1" s="669"/>
      <c r="K1" s="206" t="s">
        <v>240</v>
      </c>
    </row>
    <row r="2" spans="1:17" ht="19">
      <c r="A2" s="679"/>
      <c r="B2" s="670"/>
      <c r="C2" s="671"/>
      <c r="D2" s="671"/>
      <c r="E2" s="671"/>
      <c r="F2" s="671"/>
      <c r="G2" s="671"/>
      <c r="H2" s="671"/>
      <c r="I2" s="671"/>
      <c r="J2" s="672"/>
      <c r="K2" s="207" t="s">
        <v>234</v>
      </c>
    </row>
    <row r="3" spans="1:17" ht="58" thickBot="1">
      <c r="A3" s="680"/>
      <c r="B3" s="681" t="s">
        <v>230</v>
      </c>
      <c r="C3" s="682"/>
      <c r="D3" s="682"/>
      <c r="E3" s="682"/>
      <c r="F3" s="682"/>
      <c r="G3" s="682"/>
      <c r="H3" s="682"/>
      <c r="I3" s="682"/>
      <c r="J3" s="683"/>
      <c r="K3" s="280" t="s">
        <v>233</v>
      </c>
    </row>
    <row r="4" spans="1:17" ht="30" thickBot="1">
      <c r="A4" s="673" t="s">
        <v>201</v>
      </c>
      <c r="B4" s="674"/>
      <c r="C4" s="674"/>
      <c r="D4" s="674"/>
      <c r="E4" s="674"/>
      <c r="F4" s="674"/>
      <c r="G4" s="674"/>
      <c r="H4" s="674"/>
      <c r="I4" s="674"/>
      <c r="J4" s="674"/>
      <c r="K4" s="675"/>
      <c r="L4" s="640" t="s">
        <v>1148</v>
      </c>
      <c r="M4" s="640"/>
      <c r="N4" s="640"/>
      <c r="O4" s="640"/>
      <c r="P4" s="640"/>
      <c r="Q4" s="641"/>
    </row>
    <row r="5" spans="1:17" s="27" customFormat="1" ht="90" customHeight="1" thickBot="1">
      <c r="A5" s="289" t="s">
        <v>0</v>
      </c>
      <c r="B5" s="676" t="s">
        <v>195</v>
      </c>
      <c r="C5" s="677"/>
      <c r="D5" s="290" t="s">
        <v>1</v>
      </c>
      <c r="E5" s="290" t="s">
        <v>202</v>
      </c>
      <c r="F5" s="291" t="s">
        <v>15</v>
      </c>
      <c r="G5" s="290" t="s">
        <v>917</v>
      </c>
      <c r="H5" s="290" t="s">
        <v>2</v>
      </c>
      <c r="I5" s="292" t="s">
        <v>193</v>
      </c>
      <c r="J5" s="292" t="s">
        <v>21</v>
      </c>
      <c r="K5" s="293" t="s">
        <v>228</v>
      </c>
      <c r="L5" s="281" t="s">
        <v>1149</v>
      </c>
      <c r="M5" s="252" t="s">
        <v>217</v>
      </c>
      <c r="N5" s="259" t="s">
        <v>1133</v>
      </c>
      <c r="O5" s="260" t="s">
        <v>1134</v>
      </c>
      <c r="P5" s="260" t="s">
        <v>1135</v>
      </c>
      <c r="Q5" s="261" t="s">
        <v>1136</v>
      </c>
    </row>
    <row r="6" spans="1:17" s="27" customFormat="1" ht="69" thickBot="1">
      <c r="A6" s="662" t="s">
        <v>918</v>
      </c>
      <c r="B6" s="634" t="s">
        <v>3</v>
      </c>
      <c r="C6" s="634" t="s">
        <v>749</v>
      </c>
      <c r="D6" s="634" t="s">
        <v>750</v>
      </c>
      <c r="E6" s="634" t="s">
        <v>751</v>
      </c>
      <c r="F6" s="652" t="s">
        <v>752</v>
      </c>
      <c r="G6" s="634" t="s">
        <v>753</v>
      </c>
      <c r="H6" s="654">
        <v>44926</v>
      </c>
      <c r="I6" s="120" t="s">
        <v>932</v>
      </c>
      <c r="J6" s="127" t="s">
        <v>933</v>
      </c>
      <c r="K6" s="294" t="s">
        <v>957</v>
      </c>
      <c r="L6" s="714" t="s">
        <v>1288</v>
      </c>
      <c r="M6" s="642" t="s">
        <v>1150</v>
      </c>
      <c r="N6" s="644">
        <v>0.2</v>
      </c>
      <c r="O6" s="646">
        <v>0.28000000000000003</v>
      </c>
      <c r="P6" s="648"/>
      <c r="Q6" s="650">
        <f>+N6+O6+P6</f>
        <v>0.48000000000000004</v>
      </c>
    </row>
    <row r="7" spans="1:17" s="27" customFormat="1" ht="18" thickBot="1">
      <c r="A7" s="663"/>
      <c r="B7" s="691"/>
      <c r="C7" s="691"/>
      <c r="D7" s="691"/>
      <c r="E7" s="691"/>
      <c r="F7" s="684"/>
      <c r="G7" s="691"/>
      <c r="H7" s="655"/>
      <c r="I7" s="119" t="s">
        <v>965</v>
      </c>
      <c r="J7" s="127" t="s">
        <v>966</v>
      </c>
      <c r="K7" s="294" t="s">
        <v>957</v>
      </c>
      <c r="L7" s="715"/>
      <c r="M7" s="643"/>
      <c r="N7" s="645"/>
      <c r="O7" s="647"/>
      <c r="P7" s="649"/>
      <c r="Q7" s="633"/>
    </row>
    <row r="8" spans="1:17" s="27" customFormat="1" ht="137" thickBot="1">
      <c r="A8" s="663"/>
      <c r="B8" s="691"/>
      <c r="C8" s="691"/>
      <c r="D8" s="691"/>
      <c r="E8" s="691"/>
      <c r="F8" s="684"/>
      <c r="G8" s="691"/>
      <c r="H8" s="655"/>
      <c r="I8" s="119" t="s">
        <v>985</v>
      </c>
      <c r="J8" s="127" t="s">
        <v>986</v>
      </c>
      <c r="K8" s="294" t="s">
        <v>957</v>
      </c>
      <c r="L8" s="715"/>
      <c r="M8" s="643"/>
      <c r="N8" s="645"/>
      <c r="O8" s="647"/>
      <c r="P8" s="649"/>
      <c r="Q8" s="633"/>
    </row>
    <row r="9" spans="1:17" s="27" customFormat="1" ht="33" thickBot="1">
      <c r="A9" s="663"/>
      <c r="B9" s="691"/>
      <c r="C9" s="691"/>
      <c r="D9" s="691"/>
      <c r="E9" s="691"/>
      <c r="F9" s="684"/>
      <c r="G9" s="691"/>
      <c r="H9" s="655"/>
      <c r="I9" s="119" t="s">
        <v>1002</v>
      </c>
      <c r="J9" s="127" t="s">
        <v>1003</v>
      </c>
      <c r="K9" s="294" t="s">
        <v>957</v>
      </c>
      <c r="L9" s="715"/>
      <c r="M9" s="643"/>
      <c r="N9" s="645"/>
      <c r="O9" s="647"/>
      <c r="P9" s="649"/>
      <c r="Q9" s="633"/>
    </row>
    <row r="10" spans="1:17" s="27" customFormat="1" ht="18" thickBot="1">
      <c r="A10" s="663"/>
      <c r="B10" s="691"/>
      <c r="C10" s="691"/>
      <c r="D10" s="691"/>
      <c r="E10" s="691"/>
      <c r="F10" s="684"/>
      <c r="G10" s="691"/>
      <c r="H10" s="655"/>
      <c r="I10" s="119" t="s">
        <v>1025</v>
      </c>
      <c r="J10" s="127" t="s">
        <v>1004</v>
      </c>
      <c r="K10" s="294" t="s">
        <v>957</v>
      </c>
      <c r="L10" s="715"/>
      <c r="M10" s="643"/>
      <c r="N10" s="645"/>
      <c r="O10" s="647"/>
      <c r="P10" s="649"/>
      <c r="Q10" s="633"/>
    </row>
    <row r="11" spans="1:17" s="27" customFormat="1" ht="49" thickBot="1">
      <c r="A11" s="663"/>
      <c r="B11" s="691"/>
      <c r="C11" s="691"/>
      <c r="D11" s="691"/>
      <c r="E11" s="691"/>
      <c r="F11" s="684"/>
      <c r="G11" s="691"/>
      <c r="H11" s="655"/>
      <c r="I11" s="119" t="s">
        <v>1026</v>
      </c>
      <c r="J11" s="127" t="s">
        <v>1005</v>
      </c>
      <c r="K11" s="294" t="s">
        <v>957</v>
      </c>
      <c r="L11" s="715"/>
      <c r="M11" s="643"/>
      <c r="N11" s="645"/>
      <c r="O11" s="647"/>
      <c r="P11" s="649"/>
      <c r="Q11" s="633"/>
    </row>
    <row r="12" spans="1:17" s="27" customFormat="1" ht="18" thickBot="1">
      <c r="A12" s="663"/>
      <c r="B12" s="691"/>
      <c r="C12" s="691"/>
      <c r="D12" s="691"/>
      <c r="E12" s="691"/>
      <c r="F12" s="684"/>
      <c r="G12" s="691"/>
      <c r="H12" s="655"/>
      <c r="I12" s="119" t="s">
        <v>1027</v>
      </c>
      <c r="J12" s="127" t="s">
        <v>1006</v>
      </c>
      <c r="K12" s="294" t="s">
        <v>957</v>
      </c>
      <c r="L12" s="715"/>
      <c r="M12" s="643"/>
      <c r="N12" s="645"/>
      <c r="O12" s="647"/>
      <c r="P12" s="649"/>
      <c r="Q12" s="633"/>
    </row>
    <row r="13" spans="1:17" s="27" customFormat="1" ht="137" thickBot="1">
      <c r="A13" s="663"/>
      <c r="B13" s="691"/>
      <c r="C13" s="691"/>
      <c r="D13" s="691"/>
      <c r="E13" s="691"/>
      <c r="F13" s="684"/>
      <c r="G13" s="691"/>
      <c r="H13" s="655"/>
      <c r="I13" s="119" t="s">
        <v>1039</v>
      </c>
      <c r="J13" s="127" t="s">
        <v>1040</v>
      </c>
      <c r="K13" s="294" t="s">
        <v>957</v>
      </c>
      <c r="L13" s="715"/>
      <c r="M13" s="643"/>
      <c r="N13" s="645"/>
      <c r="O13" s="647"/>
      <c r="P13" s="649"/>
      <c r="Q13" s="633"/>
    </row>
    <row r="14" spans="1:17" s="27" customFormat="1" ht="33" thickBot="1">
      <c r="A14" s="663"/>
      <c r="B14" s="691"/>
      <c r="C14" s="691"/>
      <c r="D14" s="691"/>
      <c r="E14" s="691"/>
      <c r="F14" s="684"/>
      <c r="G14" s="691"/>
      <c r="H14" s="655"/>
      <c r="I14" s="119" t="s">
        <v>1028</v>
      </c>
      <c r="J14" s="127" t="s">
        <v>1019</v>
      </c>
      <c r="K14" s="294" t="s">
        <v>957</v>
      </c>
      <c r="L14" s="715"/>
      <c r="M14" s="643"/>
      <c r="N14" s="645"/>
      <c r="O14" s="647"/>
      <c r="P14" s="649"/>
      <c r="Q14" s="633"/>
    </row>
    <row r="15" spans="1:17" s="27" customFormat="1" ht="35" thickBot="1">
      <c r="A15" s="663"/>
      <c r="B15" s="691"/>
      <c r="C15" s="691"/>
      <c r="D15" s="691"/>
      <c r="E15" s="691"/>
      <c r="F15" s="684"/>
      <c r="G15" s="691"/>
      <c r="H15" s="655"/>
      <c r="I15" s="119" t="s">
        <v>1029</v>
      </c>
      <c r="J15" s="127" t="s">
        <v>1030</v>
      </c>
      <c r="K15" s="294" t="s">
        <v>957</v>
      </c>
      <c r="L15" s="715"/>
      <c r="M15" s="643"/>
      <c r="N15" s="645"/>
      <c r="O15" s="647"/>
      <c r="P15" s="649"/>
      <c r="Q15" s="633"/>
    </row>
    <row r="16" spans="1:17" s="27" customFormat="1" ht="205" thickBot="1">
      <c r="A16" s="663"/>
      <c r="B16" s="635"/>
      <c r="C16" s="635"/>
      <c r="D16" s="635"/>
      <c r="E16" s="635"/>
      <c r="F16" s="653"/>
      <c r="G16" s="635"/>
      <c r="H16" s="656"/>
      <c r="I16" s="119" t="s">
        <v>1013</v>
      </c>
      <c r="J16" s="127" t="s">
        <v>1016</v>
      </c>
      <c r="K16" s="294" t="s">
        <v>957</v>
      </c>
      <c r="L16" s="715"/>
      <c r="M16" s="643"/>
      <c r="N16" s="645"/>
      <c r="O16" s="647"/>
      <c r="P16" s="649"/>
      <c r="Q16" s="651"/>
    </row>
    <row r="17" spans="1:17" s="27" customFormat="1" ht="77" thickBot="1">
      <c r="A17" s="664"/>
      <c r="B17" s="208" t="s">
        <v>4</v>
      </c>
      <c r="C17" s="208" t="s">
        <v>754</v>
      </c>
      <c r="D17" s="209" t="s">
        <v>755</v>
      </c>
      <c r="E17" s="208" t="s">
        <v>756</v>
      </c>
      <c r="F17" s="208" t="s">
        <v>757</v>
      </c>
      <c r="G17" s="208" t="s">
        <v>758</v>
      </c>
      <c r="H17" s="210">
        <v>44926</v>
      </c>
      <c r="I17" s="119" t="s">
        <v>1083</v>
      </c>
      <c r="J17" s="127" t="s">
        <v>1118</v>
      </c>
      <c r="K17" s="294" t="s">
        <v>957</v>
      </c>
      <c r="L17" s="163" t="s">
        <v>1151</v>
      </c>
      <c r="M17" s="253" t="s">
        <v>1152</v>
      </c>
      <c r="N17" s="263">
        <v>0.33</v>
      </c>
      <c r="O17" s="236">
        <v>0.33</v>
      </c>
      <c r="P17" s="237"/>
      <c r="Q17" s="264">
        <f>+N17+O17+P17</f>
        <v>0.66</v>
      </c>
    </row>
    <row r="18" spans="1:17" s="27" customFormat="1" ht="39" thickBot="1">
      <c r="A18" s="664"/>
      <c r="B18" s="209" t="s">
        <v>196</v>
      </c>
      <c r="C18" s="209" t="s">
        <v>759</v>
      </c>
      <c r="D18" s="209" t="s">
        <v>760</v>
      </c>
      <c r="E18" s="209" t="s">
        <v>761</v>
      </c>
      <c r="F18" s="209" t="s">
        <v>762</v>
      </c>
      <c r="G18" s="209" t="s">
        <v>763</v>
      </c>
      <c r="H18" s="210">
        <v>44926</v>
      </c>
      <c r="I18" s="216" t="s">
        <v>1084</v>
      </c>
      <c r="J18" s="217" t="s">
        <v>1085</v>
      </c>
      <c r="K18" s="294" t="s">
        <v>957</v>
      </c>
      <c r="L18" s="282" t="s">
        <v>1153</v>
      </c>
      <c r="M18" s="238" t="s">
        <v>1260</v>
      </c>
      <c r="N18" s="265">
        <v>0.33</v>
      </c>
      <c r="O18" s="239">
        <v>0.33</v>
      </c>
      <c r="P18" s="240"/>
      <c r="Q18" s="266">
        <f>+N18+O18+P18</f>
        <v>0.66</v>
      </c>
    </row>
    <row r="19" spans="1:17" s="27" customFormat="1" ht="86" customHeight="1" thickBot="1">
      <c r="A19" s="664"/>
      <c r="B19" s="652" t="s">
        <v>197</v>
      </c>
      <c r="C19" s="638" t="s">
        <v>764</v>
      </c>
      <c r="D19" s="636" t="s">
        <v>765</v>
      </c>
      <c r="E19" s="638" t="s">
        <v>766</v>
      </c>
      <c r="F19" s="636" t="s">
        <v>767</v>
      </c>
      <c r="G19" s="652" t="s">
        <v>768</v>
      </c>
      <c r="H19" s="638" t="s">
        <v>769</v>
      </c>
      <c r="I19" s="119" t="s">
        <v>1041</v>
      </c>
      <c r="J19" s="127" t="s">
        <v>1042</v>
      </c>
      <c r="K19" s="294" t="s">
        <v>957</v>
      </c>
      <c r="L19" s="658" t="s">
        <v>1154</v>
      </c>
      <c r="M19" s="660" t="s">
        <v>1155</v>
      </c>
      <c r="N19" s="621">
        <v>0.28000000000000003</v>
      </c>
      <c r="O19" s="622">
        <v>0.26</v>
      </c>
      <c r="P19" s="623"/>
      <c r="Q19" s="657">
        <f>N19+O19+P19</f>
        <v>0.54</v>
      </c>
    </row>
    <row r="20" spans="1:17" s="27" customFormat="1" ht="58" customHeight="1" thickBot="1">
      <c r="A20" s="664"/>
      <c r="B20" s="653"/>
      <c r="C20" s="639"/>
      <c r="D20" s="637"/>
      <c r="E20" s="639"/>
      <c r="F20" s="637"/>
      <c r="G20" s="653"/>
      <c r="H20" s="639"/>
      <c r="I20" s="119" t="s">
        <v>1031</v>
      </c>
      <c r="J20" s="127" t="s">
        <v>1032</v>
      </c>
      <c r="K20" s="294" t="s">
        <v>957</v>
      </c>
      <c r="L20" s="658"/>
      <c r="M20" s="661"/>
      <c r="N20" s="621"/>
      <c r="O20" s="622"/>
      <c r="P20" s="623"/>
      <c r="Q20" s="657"/>
    </row>
    <row r="21" spans="1:17" s="27" customFormat="1" ht="256" thickBot="1">
      <c r="A21" s="664"/>
      <c r="B21" s="209" t="s">
        <v>203</v>
      </c>
      <c r="C21" s="211" t="s">
        <v>770</v>
      </c>
      <c r="D21" s="26" t="s">
        <v>771</v>
      </c>
      <c r="E21" s="26" t="s">
        <v>772</v>
      </c>
      <c r="F21" s="26" t="s">
        <v>773</v>
      </c>
      <c r="G21" s="287"/>
      <c r="H21" s="215">
        <v>44926</v>
      </c>
      <c r="I21" s="119" t="s">
        <v>1086</v>
      </c>
      <c r="J21" s="127" t="s">
        <v>1119</v>
      </c>
      <c r="K21" s="294" t="s">
        <v>957</v>
      </c>
      <c r="L21" s="283" t="s">
        <v>1156</v>
      </c>
      <c r="M21" s="254" t="s">
        <v>1157</v>
      </c>
      <c r="N21" s="267">
        <v>0.33</v>
      </c>
      <c r="O21" s="241">
        <v>0.33</v>
      </c>
      <c r="P21" s="242"/>
      <c r="Q21" s="262">
        <f t="shared" ref="Q21" si="0">+N21+O21+P21</f>
        <v>0.66</v>
      </c>
    </row>
    <row r="22" spans="1:17" s="27" customFormat="1" ht="112" customHeight="1" thickBot="1">
      <c r="A22" s="664"/>
      <c r="B22" s="209" t="s">
        <v>204</v>
      </c>
      <c r="C22" s="209" t="s">
        <v>774</v>
      </c>
      <c r="D22" s="209" t="s">
        <v>775</v>
      </c>
      <c r="E22" s="209" t="s">
        <v>776</v>
      </c>
      <c r="F22" s="209" t="s">
        <v>245</v>
      </c>
      <c r="G22" s="209" t="s">
        <v>186</v>
      </c>
      <c r="H22" s="210" t="s">
        <v>777</v>
      </c>
      <c r="I22" s="119" t="s">
        <v>1087</v>
      </c>
      <c r="J22" s="127" t="s">
        <v>1080</v>
      </c>
      <c r="K22" s="294" t="s">
        <v>957</v>
      </c>
      <c r="L22" s="282" t="s">
        <v>1158</v>
      </c>
      <c r="M22" s="255" t="s">
        <v>1159</v>
      </c>
      <c r="N22" s="268">
        <v>0.3</v>
      </c>
      <c r="O22" s="243">
        <v>0</v>
      </c>
      <c r="P22" s="244"/>
      <c r="Q22" s="266">
        <f>N22+O22+P22</f>
        <v>0.3</v>
      </c>
    </row>
    <row r="23" spans="1:17" s="27" customFormat="1" ht="273" thickBot="1">
      <c r="A23" s="664"/>
      <c r="B23" s="652" t="s">
        <v>639</v>
      </c>
      <c r="C23" s="638" t="s">
        <v>778</v>
      </c>
      <c r="D23" s="638" t="s">
        <v>779</v>
      </c>
      <c r="E23" s="638" t="s">
        <v>780</v>
      </c>
      <c r="F23" s="636" t="s">
        <v>781</v>
      </c>
      <c r="G23" s="652" t="s">
        <v>782</v>
      </c>
      <c r="H23" s="638" t="s">
        <v>263</v>
      </c>
      <c r="I23" s="119" t="s">
        <v>1043</v>
      </c>
      <c r="J23" s="127" t="s">
        <v>1044</v>
      </c>
      <c r="K23" s="294" t="s">
        <v>957</v>
      </c>
      <c r="L23" s="658" t="s">
        <v>1160</v>
      </c>
      <c r="M23" s="660" t="s">
        <v>1161</v>
      </c>
      <c r="N23" s="621">
        <v>0.5</v>
      </c>
      <c r="O23" s="622">
        <v>0.45</v>
      </c>
      <c r="P23" s="623"/>
      <c r="Q23" s="657">
        <f>N23+O23+P23</f>
        <v>0.95</v>
      </c>
    </row>
    <row r="24" spans="1:17" s="27" customFormat="1" ht="409.6" thickBot="1">
      <c r="A24" s="664"/>
      <c r="B24" s="653"/>
      <c r="C24" s="639"/>
      <c r="D24" s="639"/>
      <c r="E24" s="639"/>
      <c r="F24" s="637"/>
      <c r="G24" s="653"/>
      <c r="H24" s="639"/>
      <c r="I24" s="218" t="s">
        <v>1015</v>
      </c>
      <c r="J24" s="119" t="s">
        <v>1017</v>
      </c>
      <c r="K24" s="294" t="s">
        <v>957</v>
      </c>
      <c r="L24" s="659"/>
      <c r="M24" s="661"/>
      <c r="N24" s="621"/>
      <c r="O24" s="622"/>
      <c r="P24" s="623"/>
      <c r="Q24" s="657"/>
    </row>
    <row r="25" spans="1:17" s="27" customFormat="1" ht="137" customHeight="1" thickBot="1">
      <c r="A25" s="664"/>
      <c r="B25" s="209" t="s">
        <v>640</v>
      </c>
      <c r="C25" s="211" t="s">
        <v>783</v>
      </c>
      <c r="D25" s="26" t="s">
        <v>784</v>
      </c>
      <c r="E25" s="211" t="s">
        <v>785</v>
      </c>
      <c r="F25" s="26" t="s">
        <v>786</v>
      </c>
      <c r="G25" s="212"/>
      <c r="H25" s="211" t="s">
        <v>769</v>
      </c>
      <c r="I25" s="218" t="s">
        <v>1045</v>
      </c>
      <c r="J25" s="119" t="s">
        <v>1046</v>
      </c>
      <c r="K25" s="295"/>
      <c r="L25" s="284" t="s">
        <v>1162</v>
      </c>
      <c r="M25" s="256" t="s">
        <v>1163</v>
      </c>
      <c r="N25" s="269">
        <v>0.33</v>
      </c>
      <c r="O25" s="245">
        <v>0.25</v>
      </c>
      <c r="P25" s="246"/>
      <c r="Q25" s="270">
        <f>N25+O25+P25</f>
        <v>0.58000000000000007</v>
      </c>
    </row>
    <row r="26" spans="1:17" s="27" customFormat="1" ht="35" thickBot="1">
      <c r="A26" s="664"/>
      <c r="B26" s="652" t="s">
        <v>641</v>
      </c>
      <c r="C26" s="636" t="s">
        <v>787</v>
      </c>
      <c r="D26" s="636" t="s">
        <v>784</v>
      </c>
      <c r="E26" s="638" t="s">
        <v>785</v>
      </c>
      <c r="F26" s="636" t="s">
        <v>788</v>
      </c>
      <c r="G26" s="692"/>
      <c r="H26" s="638" t="s">
        <v>769</v>
      </c>
      <c r="I26" s="218" t="s">
        <v>1045</v>
      </c>
      <c r="J26" s="119" t="s">
        <v>1047</v>
      </c>
      <c r="K26" s="295"/>
      <c r="L26" s="612" t="s">
        <v>1164</v>
      </c>
      <c r="M26" s="614" t="s">
        <v>1165</v>
      </c>
      <c r="N26" s="616">
        <v>0.33</v>
      </c>
      <c r="O26" s="618">
        <v>0.28000000000000003</v>
      </c>
      <c r="P26" s="630"/>
      <c r="Q26" s="624">
        <f>N26+O26+P26</f>
        <v>0.6100000000000001</v>
      </c>
    </row>
    <row r="27" spans="1:17" s="27" customFormat="1" ht="128" customHeight="1" thickBot="1">
      <c r="A27" s="666"/>
      <c r="B27" s="653"/>
      <c r="C27" s="637"/>
      <c r="D27" s="637"/>
      <c r="E27" s="639"/>
      <c r="F27" s="637"/>
      <c r="G27" s="693"/>
      <c r="H27" s="639"/>
      <c r="I27" s="218" t="s">
        <v>967</v>
      </c>
      <c r="J27" s="119" t="s">
        <v>968</v>
      </c>
      <c r="K27" s="294" t="s">
        <v>957</v>
      </c>
      <c r="L27" s="626"/>
      <c r="M27" s="627"/>
      <c r="N27" s="628"/>
      <c r="O27" s="629"/>
      <c r="P27" s="632"/>
      <c r="Q27" s="625"/>
    </row>
    <row r="28" spans="1:17" s="27" customFormat="1" ht="18" thickBot="1">
      <c r="A28" s="662" t="s">
        <v>919</v>
      </c>
      <c r="B28" s="634" t="s">
        <v>5</v>
      </c>
      <c r="C28" s="652" t="s">
        <v>789</v>
      </c>
      <c r="D28" s="652" t="s">
        <v>790</v>
      </c>
      <c r="E28" s="652" t="s">
        <v>791</v>
      </c>
      <c r="F28" s="652" t="s">
        <v>792</v>
      </c>
      <c r="G28" s="652" t="s">
        <v>793</v>
      </c>
      <c r="H28" s="688">
        <v>44895</v>
      </c>
      <c r="I28" s="218" t="s">
        <v>934</v>
      </c>
      <c r="J28" s="119" t="s">
        <v>935</v>
      </c>
      <c r="K28" s="294" t="s">
        <v>957</v>
      </c>
      <c r="L28" s="612" t="s">
        <v>1166</v>
      </c>
      <c r="M28" s="614" t="s">
        <v>1167</v>
      </c>
      <c r="N28" s="616">
        <v>0.33</v>
      </c>
      <c r="O28" s="618">
        <v>0.33</v>
      </c>
      <c r="P28" s="630"/>
      <c r="Q28" s="624">
        <f t="shared" ref="Q28:Q34" si="1">+N28+O28+P28</f>
        <v>0.66</v>
      </c>
    </row>
    <row r="29" spans="1:17" s="27" customFormat="1" ht="35" thickBot="1">
      <c r="A29" s="663"/>
      <c r="B29" s="691"/>
      <c r="C29" s="684"/>
      <c r="D29" s="684"/>
      <c r="E29" s="684"/>
      <c r="F29" s="684"/>
      <c r="G29" s="684"/>
      <c r="H29" s="689"/>
      <c r="I29" s="218" t="s">
        <v>1192</v>
      </c>
      <c r="J29" s="119" t="s">
        <v>982</v>
      </c>
      <c r="K29" s="294" t="s">
        <v>957</v>
      </c>
      <c r="L29" s="613"/>
      <c r="M29" s="615"/>
      <c r="N29" s="617"/>
      <c r="O29" s="619"/>
      <c r="P29" s="631"/>
      <c r="Q29" s="633"/>
    </row>
    <row r="30" spans="1:17" s="27" customFormat="1" ht="35" thickBot="1">
      <c r="A30" s="663"/>
      <c r="B30" s="691"/>
      <c r="C30" s="684"/>
      <c r="D30" s="684"/>
      <c r="E30" s="684"/>
      <c r="F30" s="684"/>
      <c r="G30" s="684"/>
      <c r="H30" s="689"/>
      <c r="I30" s="218" t="s">
        <v>1021</v>
      </c>
      <c r="J30" s="119" t="s">
        <v>1020</v>
      </c>
      <c r="K30" s="294" t="s">
        <v>957</v>
      </c>
      <c r="L30" s="613"/>
      <c r="M30" s="615"/>
      <c r="N30" s="617"/>
      <c r="O30" s="619"/>
      <c r="P30" s="631"/>
      <c r="Q30" s="633"/>
    </row>
    <row r="31" spans="1:17" s="27" customFormat="1" ht="35" thickBot="1">
      <c r="A31" s="663"/>
      <c r="B31" s="691"/>
      <c r="C31" s="684"/>
      <c r="D31" s="684"/>
      <c r="E31" s="684"/>
      <c r="F31" s="684"/>
      <c r="G31" s="684"/>
      <c r="H31" s="689"/>
      <c r="I31" s="218" t="s">
        <v>1033</v>
      </c>
      <c r="J31" s="119" t="s">
        <v>1034</v>
      </c>
      <c r="K31" s="294" t="s">
        <v>957</v>
      </c>
      <c r="L31" s="613"/>
      <c r="M31" s="615"/>
      <c r="N31" s="617"/>
      <c r="O31" s="619"/>
      <c r="P31" s="631"/>
      <c r="Q31" s="633"/>
    </row>
    <row r="32" spans="1:17" s="27" customFormat="1" ht="35" thickBot="1">
      <c r="A32" s="663"/>
      <c r="B32" s="635"/>
      <c r="C32" s="653"/>
      <c r="D32" s="653"/>
      <c r="E32" s="653"/>
      <c r="F32" s="653"/>
      <c r="G32" s="653"/>
      <c r="H32" s="690"/>
      <c r="I32" s="218" t="s">
        <v>1007</v>
      </c>
      <c r="J32" s="119" t="s">
        <v>1008</v>
      </c>
      <c r="K32" s="294" t="s">
        <v>957</v>
      </c>
      <c r="L32" s="626"/>
      <c r="M32" s="627"/>
      <c r="N32" s="628"/>
      <c r="O32" s="629"/>
      <c r="P32" s="632"/>
      <c r="Q32" s="625"/>
    </row>
    <row r="33" spans="1:17" s="27" customFormat="1" ht="248" thickBot="1">
      <c r="A33" s="664"/>
      <c r="B33" s="208" t="s">
        <v>6</v>
      </c>
      <c r="C33" s="26" t="s">
        <v>794</v>
      </c>
      <c r="D33" s="26" t="s">
        <v>795</v>
      </c>
      <c r="E33" s="26" t="s">
        <v>796</v>
      </c>
      <c r="F33" s="26" t="s">
        <v>797</v>
      </c>
      <c r="G33" s="209"/>
      <c r="H33" s="85">
        <v>44925</v>
      </c>
      <c r="I33" s="218" t="s">
        <v>1037</v>
      </c>
      <c r="J33" s="119" t="s">
        <v>1038</v>
      </c>
      <c r="K33" s="294" t="s">
        <v>957</v>
      </c>
      <c r="L33" s="285" t="s">
        <v>1168</v>
      </c>
      <c r="M33" s="257" t="s">
        <v>1169</v>
      </c>
      <c r="N33" s="272">
        <v>0.33</v>
      </c>
      <c r="O33" s="247">
        <v>0.33</v>
      </c>
      <c r="P33" s="248"/>
      <c r="Q33" s="273">
        <f>N33+O33+P33</f>
        <v>0.66</v>
      </c>
    </row>
    <row r="34" spans="1:17" s="27" customFormat="1" ht="58" thickBot="1">
      <c r="A34" s="664"/>
      <c r="B34" s="208" t="s">
        <v>7</v>
      </c>
      <c r="C34" s="26" t="s">
        <v>798</v>
      </c>
      <c r="D34" s="26" t="s">
        <v>799</v>
      </c>
      <c r="E34" s="26" t="s">
        <v>799</v>
      </c>
      <c r="F34" s="26" t="s">
        <v>800</v>
      </c>
      <c r="G34" s="209"/>
      <c r="H34" s="85">
        <v>44925</v>
      </c>
      <c r="I34" s="218" t="s">
        <v>1082</v>
      </c>
      <c r="J34" s="119" t="s">
        <v>1080</v>
      </c>
      <c r="K34" s="294" t="s">
        <v>957</v>
      </c>
      <c r="L34" s="285" t="s">
        <v>1170</v>
      </c>
      <c r="M34" s="257" t="s">
        <v>1171</v>
      </c>
      <c r="N34" s="272">
        <v>1</v>
      </c>
      <c r="O34" s="248"/>
      <c r="P34" s="249"/>
      <c r="Q34" s="271">
        <f t="shared" si="1"/>
        <v>1</v>
      </c>
    </row>
    <row r="35" spans="1:17" s="27" customFormat="1" ht="35" thickBot="1">
      <c r="A35" s="664"/>
      <c r="B35" s="634" t="s">
        <v>198</v>
      </c>
      <c r="C35" s="636" t="s">
        <v>801</v>
      </c>
      <c r="D35" s="636" t="s">
        <v>802</v>
      </c>
      <c r="E35" s="638" t="s">
        <v>785</v>
      </c>
      <c r="F35" s="636" t="s">
        <v>788</v>
      </c>
      <c r="G35" s="652"/>
      <c r="H35" s="638" t="s">
        <v>769</v>
      </c>
      <c r="I35" s="218" t="s">
        <v>1049</v>
      </c>
      <c r="J35" s="119" t="s">
        <v>1047</v>
      </c>
      <c r="K35" s="294" t="s">
        <v>957</v>
      </c>
      <c r="L35" s="612" t="s">
        <v>1172</v>
      </c>
      <c r="M35" s="614" t="s">
        <v>1173</v>
      </c>
      <c r="N35" s="616">
        <v>0.33</v>
      </c>
      <c r="O35" s="618">
        <v>0.33</v>
      </c>
      <c r="P35" s="620"/>
      <c r="Q35" s="610">
        <f>N35+O35+P35</f>
        <v>0.66</v>
      </c>
    </row>
    <row r="36" spans="1:17" s="27" customFormat="1" ht="69" thickBot="1">
      <c r="A36" s="664"/>
      <c r="B36" s="635"/>
      <c r="C36" s="637"/>
      <c r="D36" s="637"/>
      <c r="E36" s="639"/>
      <c r="F36" s="637"/>
      <c r="G36" s="653"/>
      <c r="H36" s="639"/>
      <c r="I36" s="218" t="s">
        <v>1048</v>
      </c>
      <c r="J36" s="119" t="s">
        <v>969</v>
      </c>
      <c r="K36" s="294" t="s">
        <v>957</v>
      </c>
      <c r="L36" s="613"/>
      <c r="M36" s="615"/>
      <c r="N36" s="617"/>
      <c r="O36" s="619"/>
      <c r="P36" s="620"/>
      <c r="Q36" s="611"/>
    </row>
    <row r="37" spans="1:17" s="27" customFormat="1" ht="18" thickBot="1">
      <c r="A37" s="664"/>
      <c r="B37" s="634" t="s">
        <v>200</v>
      </c>
      <c r="C37" s="636" t="s">
        <v>803</v>
      </c>
      <c r="D37" s="636" t="s">
        <v>804</v>
      </c>
      <c r="E37" s="636" t="s">
        <v>805</v>
      </c>
      <c r="F37" s="636" t="s">
        <v>806</v>
      </c>
      <c r="G37" s="652"/>
      <c r="H37" s="636" t="s">
        <v>259</v>
      </c>
      <c r="I37" s="218" t="s">
        <v>1050</v>
      </c>
      <c r="J37" s="119" t="s">
        <v>1051</v>
      </c>
      <c r="K37" s="294" t="s">
        <v>957</v>
      </c>
      <c r="L37" s="603" t="s">
        <v>1174</v>
      </c>
      <c r="M37" s="604" t="s">
        <v>1175</v>
      </c>
      <c r="N37" s="605">
        <v>0.33</v>
      </c>
      <c r="O37" s="606">
        <v>0.33</v>
      </c>
      <c r="P37" s="607"/>
      <c r="Q37" s="601">
        <f>N37+O37+P37</f>
        <v>0.66</v>
      </c>
    </row>
    <row r="38" spans="1:17" s="27" customFormat="1" ht="69" thickBot="1">
      <c r="A38" s="664"/>
      <c r="B38" s="635"/>
      <c r="C38" s="637"/>
      <c r="D38" s="637"/>
      <c r="E38" s="637"/>
      <c r="F38" s="637"/>
      <c r="G38" s="653"/>
      <c r="H38" s="637"/>
      <c r="I38" s="218" t="s">
        <v>1014</v>
      </c>
      <c r="J38" s="119" t="s">
        <v>1018</v>
      </c>
      <c r="K38" s="294" t="s">
        <v>957</v>
      </c>
      <c r="L38" s="603"/>
      <c r="M38" s="604"/>
      <c r="N38" s="605"/>
      <c r="O38" s="606"/>
      <c r="P38" s="607"/>
      <c r="Q38" s="602"/>
    </row>
    <row r="39" spans="1:17" s="27" customFormat="1" ht="210" thickBot="1">
      <c r="A39" s="662" t="s">
        <v>920</v>
      </c>
      <c r="B39" s="209" t="s">
        <v>8</v>
      </c>
      <c r="C39" s="209" t="s">
        <v>807</v>
      </c>
      <c r="D39" s="209" t="s">
        <v>808</v>
      </c>
      <c r="E39" s="209" t="s">
        <v>809</v>
      </c>
      <c r="F39" s="209" t="s">
        <v>810</v>
      </c>
      <c r="G39" s="209" t="s">
        <v>811</v>
      </c>
      <c r="H39" s="213">
        <v>44925</v>
      </c>
      <c r="I39" s="218" t="s">
        <v>970</v>
      </c>
      <c r="J39" s="119" t="s">
        <v>971</v>
      </c>
      <c r="K39" s="294" t="s">
        <v>957</v>
      </c>
      <c r="L39" s="286" t="s">
        <v>1176</v>
      </c>
      <c r="M39" s="258" t="s">
        <v>1177</v>
      </c>
      <c r="N39" s="274">
        <v>0.33</v>
      </c>
      <c r="O39" s="250">
        <v>0.3</v>
      </c>
      <c r="P39" s="251"/>
      <c r="Q39" s="275">
        <f>N39+O39+P39</f>
        <v>0.63</v>
      </c>
    </row>
    <row r="40" spans="1:17" s="27" customFormat="1" ht="137" thickBot="1">
      <c r="A40" s="664"/>
      <c r="B40" s="209" t="s">
        <v>16</v>
      </c>
      <c r="C40" s="209" t="s">
        <v>812</v>
      </c>
      <c r="D40" s="209" t="s">
        <v>813</v>
      </c>
      <c r="E40" s="209" t="s">
        <v>814</v>
      </c>
      <c r="F40" s="209" t="s">
        <v>815</v>
      </c>
      <c r="G40" s="209" t="s">
        <v>816</v>
      </c>
      <c r="H40" s="209" t="s">
        <v>817</v>
      </c>
      <c r="I40" s="218" t="s">
        <v>972</v>
      </c>
      <c r="J40" s="119" t="s">
        <v>971</v>
      </c>
      <c r="K40" s="294" t="s">
        <v>957</v>
      </c>
      <c r="L40" s="286" t="s">
        <v>1178</v>
      </c>
      <c r="M40" s="258" t="s">
        <v>1261</v>
      </c>
      <c r="N40" s="274">
        <v>0.375</v>
      </c>
      <c r="O40" s="250">
        <v>0.33</v>
      </c>
      <c r="P40" s="251"/>
      <c r="Q40" s="275">
        <f>N40+O40+P40</f>
        <v>0.70500000000000007</v>
      </c>
    </row>
    <row r="41" spans="1:17" s="27" customFormat="1" ht="229" thickBot="1">
      <c r="A41" s="664"/>
      <c r="B41" s="209" t="s">
        <v>205</v>
      </c>
      <c r="C41" s="209" t="s">
        <v>818</v>
      </c>
      <c r="D41" s="209" t="s">
        <v>819</v>
      </c>
      <c r="E41" s="208" t="s">
        <v>820</v>
      </c>
      <c r="F41" s="209" t="s">
        <v>815</v>
      </c>
      <c r="G41" s="209" t="s">
        <v>816</v>
      </c>
      <c r="H41" s="213">
        <v>44925</v>
      </c>
      <c r="I41" s="218" t="s">
        <v>973</v>
      </c>
      <c r="J41" s="119" t="s">
        <v>971</v>
      </c>
      <c r="K41" s="294" t="s">
        <v>957</v>
      </c>
      <c r="L41" s="286" t="s">
        <v>1262</v>
      </c>
      <c r="M41" s="258" t="s">
        <v>1179</v>
      </c>
      <c r="N41" s="274">
        <v>0.28000000000000003</v>
      </c>
      <c r="O41" s="250">
        <v>0.3</v>
      </c>
      <c r="P41" s="251"/>
      <c r="Q41" s="275">
        <f>N41+O41+P41</f>
        <v>0.58000000000000007</v>
      </c>
    </row>
    <row r="42" spans="1:17" s="27" customFormat="1" ht="35" thickBot="1">
      <c r="A42" s="664"/>
      <c r="B42" s="652" t="s">
        <v>206</v>
      </c>
      <c r="C42" s="652" t="s">
        <v>821</v>
      </c>
      <c r="D42" s="652" t="s">
        <v>822</v>
      </c>
      <c r="E42" s="652" t="s">
        <v>823</v>
      </c>
      <c r="F42" s="652" t="s">
        <v>824</v>
      </c>
      <c r="G42" s="652" t="s">
        <v>824</v>
      </c>
      <c r="H42" s="688">
        <v>44895</v>
      </c>
      <c r="I42" s="218" t="s">
        <v>1022</v>
      </c>
      <c r="J42" s="218" t="s">
        <v>1023</v>
      </c>
      <c r="K42" s="294" t="s">
        <v>957</v>
      </c>
      <c r="L42" s="603" t="s">
        <v>1180</v>
      </c>
      <c r="M42" s="604" t="s">
        <v>1181</v>
      </c>
      <c r="N42" s="605">
        <v>0</v>
      </c>
      <c r="O42" s="606">
        <v>0.3</v>
      </c>
      <c r="P42" s="607"/>
      <c r="Q42" s="601">
        <f>N42+O42+P42</f>
        <v>0.3</v>
      </c>
    </row>
    <row r="43" spans="1:17" s="27" customFormat="1" ht="35" thickBot="1">
      <c r="A43" s="664"/>
      <c r="B43" s="684"/>
      <c r="C43" s="684"/>
      <c r="D43" s="684"/>
      <c r="E43" s="684"/>
      <c r="F43" s="684"/>
      <c r="G43" s="684"/>
      <c r="H43" s="689"/>
      <c r="I43" s="122" t="s">
        <v>936</v>
      </c>
      <c r="J43" s="127" t="s">
        <v>937</v>
      </c>
      <c r="K43" s="294" t="s">
        <v>957</v>
      </c>
      <c r="L43" s="603"/>
      <c r="M43" s="604"/>
      <c r="N43" s="605"/>
      <c r="O43" s="606"/>
      <c r="P43" s="607"/>
      <c r="Q43" s="602"/>
    </row>
    <row r="44" spans="1:17" s="27" customFormat="1" ht="35" thickBot="1">
      <c r="A44" s="664"/>
      <c r="B44" s="684"/>
      <c r="C44" s="684"/>
      <c r="D44" s="684"/>
      <c r="E44" s="684"/>
      <c r="F44" s="684"/>
      <c r="G44" s="684"/>
      <c r="H44" s="689"/>
      <c r="I44" s="218" t="s">
        <v>1035</v>
      </c>
      <c r="J44" s="218" t="s">
        <v>1036</v>
      </c>
      <c r="K44" s="294" t="s">
        <v>957</v>
      </c>
      <c r="L44" s="603"/>
      <c r="M44" s="604"/>
      <c r="N44" s="605"/>
      <c r="O44" s="606"/>
      <c r="P44" s="607"/>
      <c r="Q44" s="602"/>
    </row>
    <row r="45" spans="1:17" s="27" customFormat="1" ht="52" thickBot="1">
      <c r="A45" s="664"/>
      <c r="B45" s="653"/>
      <c r="C45" s="653"/>
      <c r="D45" s="653"/>
      <c r="E45" s="653"/>
      <c r="F45" s="653"/>
      <c r="G45" s="653"/>
      <c r="H45" s="690"/>
      <c r="I45" s="218" t="s">
        <v>983</v>
      </c>
      <c r="J45" s="119" t="s">
        <v>984</v>
      </c>
      <c r="K45" s="294" t="s">
        <v>957</v>
      </c>
      <c r="L45" s="603"/>
      <c r="M45" s="604"/>
      <c r="N45" s="605"/>
      <c r="O45" s="606"/>
      <c r="P45" s="607"/>
      <c r="Q45" s="602"/>
    </row>
    <row r="46" spans="1:17" s="27" customFormat="1" ht="35" thickBot="1">
      <c r="A46" s="664"/>
      <c r="B46" s="652" t="s">
        <v>207</v>
      </c>
      <c r="C46" s="652" t="s">
        <v>825</v>
      </c>
      <c r="D46" s="652" t="s">
        <v>826</v>
      </c>
      <c r="E46" s="652" t="s">
        <v>827</v>
      </c>
      <c r="F46" s="652" t="s">
        <v>828</v>
      </c>
      <c r="G46" s="652" t="s">
        <v>829</v>
      </c>
      <c r="H46" s="688">
        <v>44925</v>
      </c>
      <c r="I46" s="685" t="s">
        <v>997</v>
      </c>
      <c r="J46" s="119" t="s">
        <v>998</v>
      </c>
      <c r="K46" s="294" t="s">
        <v>957</v>
      </c>
      <c r="L46" s="603" t="s">
        <v>1182</v>
      </c>
      <c r="M46" s="604" t="s">
        <v>1183</v>
      </c>
      <c r="N46" s="605">
        <v>0.33</v>
      </c>
      <c r="O46" s="606">
        <v>0.33</v>
      </c>
      <c r="P46" s="607"/>
      <c r="Q46" s="608">
        <f>N46+O46+P46</f>
        <v>0.66</v>
      </c>
    </row>
    <row r="47" spans="1:17" s="27" customFormat="1" ht="18" thickBot="1">
      <c r="A47" s="664"/>
      <c r="B47" s="684"/>
      <c r="C47" s="684"/>
      <c r="D47" s="684"/>
      <c r="E47" s="684"/>
      <c r="F47" s="684"/>
      <c r="G47" s="684"/>
      <c r="H47" s="689"/>
      <c r="I47" s="686"/>
      <c r="J47" s="119" t="s">
        <v>999</v>
      </c>
      <c r="K47" s="294" t="s">
        <v>957</v>
      </c>
      <c r="L47" s="603"/>
      <c r="M47" s="604"/>
      <c r="N47" s="605"/>
      <c r="O47" s="606"/>
      <c r="P47" s="607"/>
      <c r="Q47" s="609"/>
    </row>
    <row r="48" spans="1:17" s="27" customFormat="1" ht="35" thickBot="1">
      <c r="A48" s="664"/>
      <c r="B48" s="684"/>
      <c r="C48" s="684"/>
      <c r="D48" s="684"/>
      <c r="E48" s="684"/>
      <c r="F48" s="684"/>
      <c r="G48" s="684"/>
      <c r="H48" s="689"/>
      <c r="I48" s="686"/>
      <c r="J48" s="119" t="s">
        <v>1000</v>
      </c>
      <c r="K48" s="294" t="s">
        <v>957</v>
      </c>
      <c r="L48" s="603"/>
      <c r="M48" s="604"/>
      <c r="N48" s="605"/>
      <c r="O48" s="606"/>
      <c r="P48" s="607"/>
      <c r="Q48" s="609"/>
    </row>
    <row r="49" spans="1:17" s="27" customFormat="1" ht="18" thickBot="1">
      <c r="A49" s="664"/>
      <c r="B49" s="684"/>
      <c r="C49" s="684"/>
      <c r="D49" s="684"/>
      <c r="E49" s="684"/>
      <c r="F49" s="684"/>
      <c r="G49" s="684"/>
      <c r="H49" s="689"/>
      <c r="I49" s="687"/>
      <c r="J49" s="119" t="s">
        <v>1001</v>
      </c>
      <c r="K49" s="294" t="s">
        <v>957</v>
      </c>
      <c r="L49" s="603"/>
      <c r="M49" s="604"/>
      <c r="N49" s="605"/>
      <c r="O49" s="606"/>
      <c r="P49" s="607"/>
      <c r="Q49" s="609"/>
    </row>
    <row r="50" spans="1:17" s="27" customFormat="1" ht="33" thickBot="1">
      <c r="A50" s="664"/>
      <c r="B50" s="653"/>
      <c r="C50" s="653"/>
      <c r="D50" s="653"/>
      <c r="E50" s="653"/>
      <c r="F50" s="653"/>
      <c r="G50" s="653"/>
      <c r="H50" s="690"/>
      <c r="I50" s="219" t="s">
        <v>1009</v>
      </c>
      <c r="J50" s="220" t="s">
        <v>1010</v>
      </c>
      <c r="K50" s="294" t="s">
        <v>957</v>
      </c>
      <c r="L50" s="603"/>
      <c r="M50" s="604"/>
      <c r="N50" s="605"/>
      <c r="O50" s="606"/>
      <c r="P50" s="607"/>
      <c r="Q50" s="609"/>
    </row>
    <row r="51" spans="1:17" s="27" customFormat="1" ht="248" thickBot="1">
      <c r="A51" s="662" t="s">
        <v>921</v>
      </c>
      <c r="B51" s="208" t="s">
        <v>9</v>
      </c>
      <c r="C51" s="208" t="s">
        <v>830</v>
      </c>
      <c r="D51" s="208" t="s">
        <v>831</v>
      </c>
      <c r="E51" s="208" t="s">
        <v>832</v>
      </c>
      <c r="F51" s="209" t="s">
        <v>833</v>
      </c>
      <c r="G51" s="209" t="s">
        <v>834</v>
      </c>
      <c r="H51" s="214">
        <v>44925</v>
      </c>
      <c r="I51" s="221" t="s">
        <v>979</v>
      </c>
      <c r="J51" s="119" t="s">
        <v>980</v>
      </c>
      <c r="K51" s="294" t="s">
        <v>957</v>
      </c>
      <c r="L51" s="286" t="s">
        <v>1263</v>
      </c>
      <c r="M51" s="258" t="s">
        <v>1184</v>
      </c>
      <c r="N51" s="274">
        <v>0.2</v>
      </c>
      <c r="O51" s="250">
        <v>0.33</v>
      </c>
      <c r="P51" s="251"/>
      <c r="Q51" s="275">
        <f>N51+O51+P51</f>
        <v>0.53</v>
      </c>
    </row>
    <row r="52" spans="1:17" s="27" customFormat="1" ht="86" thickBot="1">
      <c r="A52" s="666"/>
      <c r="B52" s="208" t="s">
        <v>10</v>
      </c>
      <c r="C52" s="208" t="s">
        <v>835</v>
      </c>
      <c r="D52" s="208" t="s">
        <v>836</v>
      </c>
      <c r="E52" s="209" t="s">
        <v>837</v>
      </c>
      <c r="F52" s="209" t="s">
        <v>815</v>
      </c>
      <c r="G52" s="209" t="s">
        <v>838</v>
      </c>
      <c r="H52" s="213">
        <v>44925</v>
      </c>
      <c r="I52" s="218" t="s">
        <v>974</v>
      </c>
      <c r="J52" s="119" t="s">
        <v>975</v>
      </c>
      <c r="K52" s="294" t="s">
        <v>957</v>
      </c>
      <c r="L52" s="286" t="s">
        <v>1264</v>
      </c>
      <c r="M52" s="258" t="s">
        <v>1185</v>
      </c>
      <c r="N52" s="274">
        <v>0.33</v>
      </c>
      <c r="O52" s="250">
        <v>0.67</v>
      </c>
      <c r="P52" s="251"/>
      <c r="Q52" s="275">
        <f>N52+O52+P52</f>
        <v>1</v>
      </c>
    </row>
    <row r="53" spans="1:17" s="27" customFormat="1" ht="69" thickBot="1">
      <c r="A53" s="662" t="s">
        <v>922</v>
      </c>
      <c r="B53" s="634" t="s">
        <v>22</v>
      </c>
      <c r="C53" s="652" t="s">
        <v>839</v>
      </c>
      <c r="D53" s="652" t="s">
        <v>840</v>
      </c>
      <c r="E53" s="652" t="s">
        <v>841</v>
      </c>
      <c r="F53" s="652" t="s">
        <v>810</v>
      </c>
      <c r="G53" s="652" t="s">
        <v>824</v>
      </c>
      <c r="H53" s="634" t="s">
        <v>842</v>
      </c>
      <c r="I53" s="218" t="s">
        <v>976</v>
      </c>
      <c r="J53" s="119" t="s">
        <v>977</v>
      </c>
      <c r="K53" s="294" t="s">
        <v>957</v>
      </c>
      <c r="L53" s="603" t="s">
        <v>1186</v>
      </c>
      <c r="M53" s="604" t="s">
        <v>1187</v>
      </c>
      <c r="N53" s="605">
        <v>0.5</v>
      </c>
      <c r="O53" s="606">
        <v>0.33</v>
      </c>
      <c r="P53" s="607"/>
      <c r="Q53" s="601">
        <f>N53+O53+P53</f>
        <v>0.83000000000000007</v>
      </c>
    </row>
    <row r="54" spans="1:17" s="27" customFormat="1" ht="207.75" customHeight="1" thickBot="1">
      <c r="A54" s="663"/>
      <c r="B54" s="635"/>
      <c r="C54" s="653"/>
      <c r="D54" s="653"/>
      <c r="E54" s="653"/>
      <c r="F54" s="653"/>
      <c r="G54" s="653"/>
      <c r="H54" s="635"/>
      <c r="I54" s="218" t="s">
        <v>1024</v>
      </c>
      <c r="J54" s="119"/>
      <c r="K54" s="294"/>
      <c r="L54" s="603"/>
      <c r="M54" s="604"/>
      <c r="N54" s="605"/>
      <c r="O54" s="606"/>
      <c r="P54" s="607"/>
      <c r="Q54" s="602"/>
    </row>
    <row r="55" spans="1:17" s="27" customFormat="1" ht="115" thickBot="1">
      <c r="A55" s="664"/>
      <c r="B55" s="208" t="s">
        <v>24</v>
      </c>
      <c r="C55" s="209" t="s">
        <v>843</v>
      </c>
      <c r="D55" s="209" t="s">
        <v>844</v>
      </c>
      <c r="E55" s="209" t="s">
        <v>845</v>
      </c>
      <c r="F55" s="209" t="s">
        <v>810</v>
      </c>
      <c r="G55" s="209" t="s">
        <v>199</v>
      </c>
      <c r="H55" s="209" t="s">
        <v>817</v>
      </c>
      <c r="I55" s="218" t="s">
        <v>978</v>
      </c>
      <c r="J55" s="119" t="s">
        <v>981</v>
      </c>
      <c r="K55" s="296" t="s">
        <v>957</v>
      </c>
      <c r="L55" s="286" t="s">
        <v>1188</v>
      </c>
      <c r="M55" s="258" t="s">
        <v>1189</v>
      </c>
      <c r="N55" s="274">
        <v>0.25</v>
      </c>
      <c r="O55" s="250">
        <v>0.33</v>
      </c>
      <c r="P55" s="251"/>
      <c r="Q55" s="275">
        <f>N55+O55+P55</f>
        <v>0.58000000000000007</v>
      </c>
    </row>
    <row r="56" spans="1:17" s="27" customFormat="1" ht="172" thickBot="1">
      <c r="A56" s="665"/>
      <c r="B56" s="297" t="s">
        <v>26</v>
      </c>
      <c r="C56" s="297" t="s">
        <v>846</v>
      </c>
      <c r="D56" s="297" t="s">
        <v>847</v>
      </c>
      <c r="E56" s="297" t="s">
        <v>848</v>
      </c>
      <c r="F56" s="297" t="s">
        <v>249</v>
      </c>
      <c r="G56" s="297" t="s">
        <v>849</v>
      </c>
      <c r="H56" s="297" t="s">
        <v>817</v>
      </c>
      <c r="I56" s="298" t="s">
        <v>1052</v>
      </c>
      <c r="J56" s="299" t="s">
        <v>1053</v>
      </c>
      <c r="K56" s="288" t="s">
        <v>957</v>
      </c>
      <c r="L56" s="286" t="s">
        <v>1190</v>
      </c>
      <c r="M56" s="258" t="s">
        <v>1191</v>
      </c>
      <c r="N56" s="276">
        <v>0.28000000000000003</v>
      </c>
      <c r="O56" s="277">
        <v>0.33</v>
      </c>
      <c r="P56" s="278"/>
      <c r="Q56" s="279">
        <f>N56+O56+P56</f>
        <v>0.6100000000000001</v>
      </c>
    </row>
    <row r="57" spans="1:17" s="27" customFormat="1" ht="18">
      <c r="A57" s="28"/>
      <c r="M57" s="229" t="s">
        <v>1138</v>
      </c>
      <c r="N57" s="230">
        <f>AVERAGE(N6:N56)</f>
        <v>0.33854166666666674</v>
      </c>
      <c r="O57" s="230">
        <f>AVERAGE(O6:O56)</f>
        <v>0.32086956521739135</v>
      </c>
      <c r="P57" s="230">
        <v>0</v>
      </c>
      <c r="Q57" s="230">
        <f>AVERAGE(Q6:Q56)</f>
        <v>0.64604166666666674</v>
      </c>
    </row>
    <row r="58" spans="1:17" s="27" customFormat="1"/>
    <row r="59" spans="1:17" s="27" customFormat="1"/>
  </sheetData>
  <mergeCells count="142">
    <mergeCell ref="B53:B54"/>
    <mergeCell ref="C53:C54"/>
    <mergeCell ref="D53:D54"/>
    <mergeCell ref="E53:E54"/>
    <mergeCell ref="F53:F54"/>
    <mergeCell ref="G53:G54"/>
    <mergeCell ref="H53:H54"/>
    <mergeCell ref="B42:B45"/>
    <mergeCell ref="C42:C45"/>
    <mergeCell ref="D42:D45"/>
    <mergeCell ref="E42:E45"/>
    <mergeCell ref="F42:F45"/>
    <mergeCell ref="E46:E50"/>
    <mergeCell ref="F46:F50"/>
    <mergeCell ref="C6:C16"/>
    <mergeCell ref="D6:D16"/>
    <mergeCell ref="E6:E16"/>
    <mergeCell ref="F6:F16"/>
    <mergeCell ref="G6:G16"/>
    <mergeCell ref="H23:H24"/>
    <mergeCell ref="G26:G27"/>
    <mergeCell ref="H26:H27"/>
    <mergeCell ref="G42:G45"/>
    <mergeCell ref="H42:H45"/>
    <mergeCell ref="G37:G38"/>
    <mergeCell ref="H37:H38"/>
    <mergeCell ref="B28:B32"/>
    <mergeCell ref="D19:D20"/>
    <mergeCell ref="E19:E20"/>
    <mergeCell ref="F19:F20"/>
    <mergeCell ref="G19:G20"/>
    <mergeCell ref="H19:H20"/>
    <mergeCell ref="B23:B24"/>
    <mergeCell ref="C23:C24"/>
    <mergeCell ref="D23:D24"/>
    <mergeCell ref="E23:E24"/>
    <mergeCell ref="F23:F24"/>
    <mergeCell ref="G23:G24"/>
    <mergeCell ref="C28:C32"/>
    <mergeCell ref="D28:D32"/>
    <mergeCell ref="E28:E32"/>
    <mergeCell ref="F28:F32"/>
    <mergeCell ref="G28:G32"/>
    <mergeCell ref="H28:H32"/>
    <mergeCell ref="B26:B27"/>
    <mergeCell ref="C26:C27"/>
    <mergeCell ref="D26:D27"/>
    <mergeCell ref="E26:E27"/>
    <mergeCell ref="F26:F27"/>
    <mergeCell ref="A53:A56"/>
    <mergeCell ref="A51:A52"/>
    <mergeCell ref="B1:J2"/>
    <mergeCell ref="A4:K4"/>
    <mergeCell ref="B5:C5"/>
    <mergeCell ref="A6:A27"/>
    <mergeCell ref="A28:A38"/>
    <mergeCell ref="A39:A50"/>
    <mergeCell ref="A1:A3"/>
    <mergeCell ref="B3:J3"/>
    <mergeCell ref="B46:B50"/>
    <mergeCell ref="C46:C50"/>
    <mergeCell ref="D46:D50"/>
    <mergeCell ref="B19:B20"/>
    <mergeCell ref="C19:C20"/>
    <mergeCell ref="I46:I49"/>
    <mergeCell ref="G46:G50"/>
    <mergeCell ref="H46:H50"/>
    <mergeCell ref="B6:B16"/>
    <mergeCell ref="B37:B38"/>
    <mergeCell ref="C37:C38"/>
    <mergeCell ref="D37:D38"/>
    <mergeCell ref="E37:E38"/>
    <mergeCell ref="F37:F38"/>
    <mergeCell ref="B35:B36"/>
    <mergeCell ref="C35:C36"/>
    <mergeCell ref="D35:D36"/>
    <mergeCell ref="E35:E36"/>
    <mergeCell ref="F35:F36"/>
    <mergeCell ref="L4:Q4"/>
    <mergeCell ref="L6:L16"/>
    <mergeCell ref="M6:M16"/>
    <mergeCell ref="N6:N16"/>
    <mergeCell ref="O6:O16"/>
    <mergeCell ref="P6:P16"/>
    <mergeCell ref="Q6:Q16"/>
    <mergeCell ref="G35:G36"/>
    <mergeCell ref="H35:H36"/>
    <mergeCell ref="H6:H16"/>
    <mergeCell ref="Q19:Q20"/>
    <mergeCell ref="L23:L24"/>
    <mergeCell ref="M23:M24"/>
    <mergeCell ref="N23:N24"/>
    <mergeCell ref="O23:O24"/>
    <mergeCell ref="P23:P24"/>
    <mergeCell ref="Q23:Q24"/>
    <mergeCell ref="L19:L20"/>
    <mergeCell ref="M19:M20"/>
    <mergeCell ref="N19:N20"/>
    <mergeCell ref="O19:O20"/>
    <mergeCell ref="P19:P20"/>
    <mergeCell ref="Q26:Q27"/>
    <mergeCell ref="L28:L32"/>
    <mergeCell ref="M28:M32"/>
    <mergeCell ref="N28:N32"/>
    <mergeCell ref="O28:O32"/>
    <mergeCell ref="P28:P32"/>
    <mergeCell ref="Q28:Q32"/>
    <mergeCell ref="L26:L27"/>
    <mergeCell ref="M26:M27"/>
    <mergeCell ref="N26:N27"/>
    <mergeCell ref="O26:O27"/>
    <mergeCell ref="P26:P27"/>
    <mergeCell ref="Q35:Q36"/>
    <mergeCell ref="L37:L38"/>
    <mergeCell ref="M37:M38"/>
    <mergeCell ref="N37:N38"/>
    <mergeCell ref="O37:O38"/>
    <mergeCell ref="P37:P38"/>
    <mergeCell ref="Q37:Q38"/>
    <mergeCell ref="L35:L36"/>
    <mergeCell ref="M35:M36"/>
    <mergeCell ref="N35:N36"/>
    <mergeCell ref="O35:O36"/>
    <mergeCell ref="P35:P36"/>
    <mergeCell ref="Q53:Q54"/>
    <mergeCell ref="L53:L54"/>
    <mergeCell ref="M53:M54"/>
    <mergeCell ref="N53:N54"/>
    <mergeCell ref="O53:O54"/>
    <mergeCell ref="P53:P54"/>
    <mergeCell ref="Q42:Q45"/>
    <mergeCell ref="L46:L50"/>
    <mergeCell ref="M46:M50"/>
    <mergeCell ref="N46:N50"/>
    <mergeCell ref="O46:O50"/>
    <mergeCell ref="P46:P50"/>
    <mergeCell ref="Q46:Q50"/>
    <mergeCell ref="L42:L45"/>
    <mergeCell ref="M42:M45"/>
    <mergeCell ref="N42:N45"/>
    <mergeCell ref="O42:O45"/>
    <mergeCell ref="P42:P45"/>
  </mergeCells>
  <hyperlinks>
    <hyperlink ref="J6" r:id="rId1" xr:uid="{00000000-0004-0000-0500-000000000000}"/>
    <hyperlink ref="J28" r:id="rId2" xr:uid="{00000000-0004-0000-0500-000001000000}"/>
    <hyperlink ref="J7" r:id="rId3" xr:uid="{00000000-0004-0000-0500-000002000000}"/>
    <hyperlink ref="J39" r:id="rId4" xr:uid="{00000000-0004-0000-0500-000003000000}"/>
    <hyperlink ref="J41" r:id="rId5" xr:uid="{00000000-0004-0000-0500-000004000000}"/>
    <hyperlink ref="J40" r:id="rId6" xr:uid="{00000000-0004-0000-0500-000005000000}"/>
    <hyperlink ref="J29" r:id="rId7" xr:uid="{00000000-0004-0000-0500-000006000000}"/>
    <hyperlink ref="J45" r:id="rId8" xr:uid="{00000000-0004-0000-0500-000007000000}"/>
    <hyperlink ref="J8" r:id="rId9" xr:uid="{00000000-0004-0000-0500-000008000000}"/>
    <hyperlink ref="J46" r:id="rId10" xr:uid="{00000000-0004-0000-0500-000009000000}"/>
    <hyperlink ref="J47" r:id="rId11" xr:uid="{00000000-0004-0000-0500-00000A000000}"/>
    <hyperlink ref="J48" r:id="rId12" location="8.1" xr:uid="{00000000-0004-0000-0500-00000B000000}"/>
    <hyperlink ref="J9" r:id="rId13" xr:uid="{00000000-0004-0000-0500-00000C000000}"/>
    <hyperlink ref="J11" r:id="rId14" xr:uid="{00000000-0004-0000-0500-00000D000000}"/>
    <hyperlink ref="J10" r:id="rId15" xr:uid="{00000000-0004-0000-0500-00000E000000}"/>
    <hyperlink ref="J32" r:id="rId16" xr:uid="{00000000-0004-0000-0500-00000F000000}"/>
    <hyperlink ref="J49" r:id="rId17" xr:uid="{00000000-0004-0000-0500-000010000000}"/>
    <hyperlink ref="J50" r:id="rId18" xr:uid="{00000000-0004-0000-0500-000011000000}"/>
    <hyperlink ref="J12" r:id="rId19" xr:uid="{00000000-0004-0000-0500-000012000000}"/>
    <hyperlink ref="J14" r:id="rId20" xr:uid="{00000000-0004-0000-0500-000013000000}"/>
    <hyperlink ref="J30" r:id="rId21" xr:uid="{00000000-0004-0000-0500-000014000000}"/>
    <hyperlink ref="J15" r:id="rId22" xr:uid="{00000000-0004-0000-0500-000015000000}"/>
    <hyperlink ref="J20" r:id="rId23" xr:uid="{00000000-0004-0000-0500-000016000000}"/>
    <hyperlink ref="J31" r:id="rId24" xr:uid="{00000000-0004-0000-0500-000017000000}"/>
    <hyperlink ref="J13" r:id="rId25" xr:uid="{00000000-0004-0000-0500-000018000000}"/>
    <hyperlink ref="J19" r:id="rId26" xr:uid="{00000000-0004-0000-0500-000019000000}"/>
    <hyperlink ref="J25" r:id="rId27" xr:uid="{00000000-0004-0000-0500-00001A000000}"/>
    <hyperlink ref="J26" r:id="rId28" xr:uid="{00000000-0004-0000-0500-00001B000000}"/>
    <hyperlink ref="J35" r:id="rId29" xr:uid="{00000000-0004-0000-0500-00001C000000}"/>
    <hyperlink ref="J37" r:id="rId30" xr:uid="{00000000-0004-0000-0500-00001D000000}"/>
    <hyperlink ref="J56" r:id="rId31" display="https://isolucion.cundinamarca.gov.co/Isolucion/Documentacion/frmActas.aspx?CodActa=MzkwMg==&amp;Ver=MQ==&amp;Crear=MQ==&amp;Sucursal=NA==&amp;NivelGlobal=MA==" xr:uid="{00000000-0004-0000-0500-00001E000000}"/>
    <hyperlink ref="J43" r:id="rId32" xr:uid="{00000000-0004-0000-0500-00001F000000}"/>
  </hyperlinks>
  <pageMargins left="0.7" right="0.7" top="0.75" bottom="0.75" header="0.3" footer="0.3"/>
  <pageSetup paperSize="9" orientation="portrait" r:id="rId33"/>
  <drawing r:id="rId3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92D050"/>
  </sheetPr>
  <dimension ref="A1:AE100"/>
  <sheetViews>
    <sheetView showGridLines="0" topLeftCell="K8" zoomScaleNormal="120" workbookViewId="0">
      <selection activeCell="O12" sqref="O12"/>
    </sheetView>
  </sheetViews>
  <sheetFormatPr baseColWidth="10" defaultColWidth="14.5" defaultRowHeight="15"/>
  <cols>
    <col min="1" max="1" width="27.33203125" customWidth="1"/>
    <col min="2" max="2" width="11.5" customWidth="1"/>
    <col min="3" max="3" width="48.83203125" customWidth="1"/>
    <col min="4" max="4" width="49.33203125" customWidth="1"/>
    <col min="5" max="5" width="30.83203125" customWidth="1"/>
    <col min="6" max="6" width="34.5" customWidth="1"/>
    <col min="7" max="8" width="28.1640625" customWidth="1"/>
    <col min="9" max="9" width="59.5" customWidth="1"/>
    <col min="10" max="10" width="60.6640625" customWidth="1"/>
    <col min="11" max="11" width="43.83203125" customWidth="1"/>
    <col min="12" max="12" width="52.6640625" customWidth="1"/>
    <col min="13" max="17" width="24.5" customWidth="1"/>
    <col min="18" max="31" width="11.5" customWidth="1"/>
  </cols>
  <sheetData>
    <row r="1" spans="1:3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2" spans="1:31" ht="18">
      <c r="A2" s="698"/>
      <c r="B2" s="699" t="s">
        <v>232</v>
      </c>
      <c r="C2" s="432"/>
      <c r="D2" s="432"/>
      <c r="E2" s="432"/>
      <c r="F2" s="432"/>
      <c r="G2" s="432"/>
      <c r="H2" s="432"/>
      <c r="I2" s="432"/>
      <c r="J2" s="432"/>
      <c r="K2" s="433"/>
      <c r="L2" s="46"/>
      <c r="M2" s="46"/>
      <c r="N2" s="46"/>
      <c r="O2" s="46"/>
      <c r="P2" s="46"/>
      <c r="Q2" s="46"/>
      <c r="R2" s="46"/>
      <c r="S2" s="46"/>
      <c r="T2" s="46"/>
      <c r="U2" s="46"/>
      <c r="V2" s="46"/>
      <c r="W2" s="46"/>
      <c r="X2" s="46"/>
      <c r="Y2" s="46"/>
      <c r="Z2" s="46"/>
      <c r="AA2" s="46"/>
      <c r="AB2" s="46"/>
      <c r="AC2" s="46"/>
      <c r="AD2" s="46"/>
      <c r="AE2" s="46"/>
    </row>
    <row r="3" spans="1:31">
      <c r="A3" s="697"/>
      <c r="B3" s="700" t="s">
        <v>231</v>
      </c>
      <c r="C3" s="432"/>
      <c r="D3" s="432"/>
      <c r="E3" s="432"/>
      <c r="F3" s="432"/>
      <c r="G3" s="432"/>
      <c r="H3" s="432"/>
      <c r="I3" s="432"/>
      <c r="J3" s="432"/>
      <c r="K3" s="433"/>
      <c r="L3" s="46"/>
      <c r="M3" s="46"/>
      <c r="N3" s="46"/>
      <c r="O3" s="46"/>
      <c r="P3" s="46"/>
      <c r="Q3" s="46"/>
      <c r="R3" s="46"/>
      <c r="S3" s="46"/>
      <c r="T3" s="46"/>
      <c r="U3" s="46"/>
      <c r="V3" s="46"/>
      <c r="W3" s="46"/>
      <c r="X3" s="46"/>
      <c r="Y3" s="46"/>
      <c r="Z3" s="46"/>
      <c r="AA3" s="46"/>
      <c r="AB3" s="46"/>
      <c r="AC3" s="46"/>
      <c r="AD3" s="46"/>
      <c r="AE3" s="46"/>
    </row>
    <row r="4" spans="1:31">
      <c r="A4" s="454"/>
      <c r="B4" s="700" t="s">
        <v>850</v>
      </c>
      <c r="C4" s="432"/>
      <c r="D4" s="432"/>
      <c r="E4" s="432"/>
      <c r="F4" s="432"/>
      <c r="G4" s="432"/>
      <c r="H4" s="432"/>
      <c r="I4" s="432"/>
      <c r="J4" s="432"/>
      <c r="K4" s="433"/>
      <c r="L4" s="46"/>
      <c r="M4" s="46"/>
      <c r="N4" s="46"/>
      <c r="O4" s="46"/>
      <c r="P4" s="46"/>
      <c r="Q4" s="46"/>
      <c r="R4" s="46"/>
      <c r="S4" s="46"/>
      <c r="T4" s="46"/>
      <c r="U4" s="46"/>
      <c r="V4" s="46"/>
      <c r="W4" s="46"/>
      <c r="X4" s="46"/>
      <c r="Y4" s="46"/>
      <c r="Z4" s="46"/>
      <c r="AA4" s="46"/>
      <c r="AB4" s="46"/>
      <c r="AC4" s="46"/>
      <c r="AD4" s="46"/>
      <c r="AE4" s="46"/>
    </row>
    <row r="5" spans="1:31" ht="19" thickBot="1">
      <c r="A5" s="46"/>
      <c r="B5" s="86"/>
      <c r="C5" s="86"/>
      <c r="D5" s="86"/>
      <c r="E5" s="86"/>
      <c r="F5" s="86"/>
      <c r="G5" s="86"/>
      <c r="H5" s="86"/>
      <c r="I5" s="86"/>
      <c r="J5" s="86"/>
      <c r="K5" s="86"/>
      <c r="L5" s="46"/>
      <c r="M5" s="46"/>
      <c r="N5" s="46"/>
      <c r="O5" s="46"/>
      <c r="P5" s="46"/>
      <c r="Q5" s="46"/>
      <c r="R5" s="46"/>
      <c r="S5" s="46"/>
      <c r="T5" s="46"/>
      <c r="U5" s="46"/>
      <c r="V5" s="46"/>
      <c r="W5" s="46"/>
      <c r="X5" s="46"/>
      <c r="Y5" s="46"/>
      <c r="Z5" s="46"/>
      <c r="AA5" s="46"/>
      <c r="AB5" s="46"/>
      <c r="AC5" s="46"/>
      <c r="AD5" s="46"/>
      <c r="AE5" s="46"/>
    </row>
    <row r="6" spans="1:31" ht="21" thickBot="1">
      <c r="A6" s="701" t="s">
        <v>851</v>
      </c>
      <c r="B6" s="702" t="s">
        <v>852</v>
      </c>
      <c r="C6" s="553"/>
      <c r="D6" s="553"/>
      <c r="E6" s="553"/>
      <c r="F6" s="553"/>
      <c r="G6" s="553"/>
      <c r="H6" s="553"/>
      <c r="I6" s="553"/>
      <c r="J6" s="553"/>
      <c r="K6" s="553"/>
      <c r="L6" s="532" t="s">
        <v>1132</v>
      </c>
      <c r="M6" s="533"/>
      <c r="N6" s="533"/>
      <c r="O6" s="533"/>
      <c r="P6" s="533"/>
      <c r="Q6" s="534"/>
      <c r="R6" s="46"/>
      <c r="S6" s="46"/>
      <c r="T6" s="46"/>
      <c r="U6" s="46"/>
      <c r="V6" s="46"/>
      <c r="W6" s="46"/>
      <c r="X6" s="46"/>
      <c r="Y6" s="46"/>
      <c r="Z6" s="46"/>
      <c r="AA6" s="46"/>
      <c r="AB6" s="46"/>
      <c r="AC6" s="46"/>
      <c r="AD6" s="46"/>
      <c r="AE6" s="46"/>
    </row>
    <row r="7" spans="1:31" ht="81" thickBot="1">
      <c r="A7" s="553"/>
      <c r="B7" s="703" t="s">
        <v>195</v>
      </c>
      <c r="C7" s="553"/>
      <c r="D7" s="87" t="s">
        <v>208</v>
      </c>
      <c r="E7" s="87" t="s">
        <v>209</v>
      </c>
      <c r="F7" s="88" t="s">
        <v>210</v>
      </c>
      <c r="G7" s="87" t="s">
        <v>20</v>
      </c>
      <c r="H7" s="87" t="s">
        <v>211</v>
      </c>
      <c r="I7" s="25" t="s">
        <v>193</v>
      </c>
      <c r="J7" s="25" t="s">
        <v>21</v>
      </c>
      <c r="K7" s="25" t="s">
        <v>228</v>
      </c>
      <c r="L7" s="222" t="s">
        <v>1139</v>
      </c>
      <c r="M7" s="222" t="s">
        <v>217</v>
      </c>
      <c r="N7" s="204" t="s">
        <v>1133</v>
      </c>
      <c r="O7" s="203" t="s">
        <v>1134</v>
      </c>
      <c r="P7" s="203" t="s">
        <v>1135</v>
      </c>
      <c r="Q7" s="202" t="s">
        <v>1136</v>
      </c>
      <c r="R7" s="46"/>
      <c r="S7" s="46"/>
      <c r="T7" s="46"/>
      <c r="U7" s="46"/>
      <c r="V7" s="46"/>
      <c r="W7" s="46"/>
      <c r="X7" s="46"/>
      <c r="Y7" s="46"/>
      <c r="Z7" s="46"/>
      <c r="AA7" s="46"/>
      <c r="AB7" s="46"/>
      <c r="AC7" s="46"/>
      <c r="AD7" s="46"/>
      <c r="AE7" s="46"/>
    </row>
    <row r="8" spans="1:31" ht="71" thickBot="1">
      <c r="A8" s="694" t="s">
        <v>853</v>
      </c>
      <c r="B8" s="113" t="s">
        <v>3</v>
      </c>
      <c r="C8" s="114" t="s">
        <v>854</v>
      </c>
      <c r="D8" s="114" t="s">
        <v>855</v>
      </c>
      <c r="E8" s="114" t="s">
        <v>856</v>
      </c>
      <c r="F8" s="114" t="s">
        <v>857</v>
      </c>
      <c r="G8" s="114" t="s">
        <v>245</v>
      </c>
      <c r="H8" s="114" t="s">
        <v>858</v>
      </c>
      <c r="I8" s="130" t="s">
        <v>1077</v>
      </c>
      <c r="J8" s="119" t="s">
        <v>1077</v>
      </c>
      <c r="K8" s="130" t="s">
        <v>957</v>
      </c>
      <c r="L8" s="232" t="s">
        <v>1141</v>
      </c>
      <c r="M8" s="233" t="s">
        <v>1141</v>
      </c>
      <c r="N8" s="201">
        <v>0.33</v>
      </c>
      <c r="O8" s="223">
        <v>0</v>
      </c>
      <c r="P8" s="223"/>
      <c r="Q8" s="224">
        <f>+N8+O8+P8</f>
        <v>0.33</v>
      </c>
      <c r="R8" s="46"/>
      <c r="S8" s="46"/>
      <c r="T8" s="46"/>
      <c r="U8" s="46"/>
      <c r="V8" s="46"/>
      <c r="W8" s="46"/>
      <c r="X8" s="46"/>
      <c r="Y8" s="46"/>
      <c r="Z8" s="46"/>
      <c r="AA8" s="46"/>
      <c r="AB8" s="46"/>
      <c r="AC8" s="46"/>
      <c r="AD8" s="46"/>
      <c r="AE8" s="46"/>
    </row>
    <row r="9" spans="1:31" ht="43" thickBot="1">
      <c r="A9" s="695"/>
      <c r="B9" s="113" t="s">
        <v>4</v>
      </c>
      <c r="C9" s="114" t="s">
        <v>859</v>
      </c>
      <c r="D9" s="114" t="s">
        <v>860</v>
      </c>
      <c r="E9" s="114" t="s">
        <v>861</v>
      </c>
      <c r="F9" s="114" t="s">
        <v>862</v>
      </c>
      <c r="G9" s="114" t="s">
        <v>245</v>
      </c>
      <c r="H9" s="114" t="s">
        <v>863</v>
      </c>
      <c r="I9" s="130" t="s">
        <v>1077</v>
      </c>
      <c r="J9" s="119" t="s">
        <v>1077</v>
      </c>
      <c r="K9" s="130" t="s">
        <v>957</v>
      </c>
      <c r="L9" s="232" t="s">
        <v>1141</v>
      </c>
      <c r="M9" s="233" t="s">
        <v>1141</v>
      </c>
      <c r="N9" s="205">
        <v>0.1</v>
      </c>
      <c r="O9" s="225">
        <v>0</v>
      </c>
      <c r="P9" s="225"/>
      <c r="Q9" s="226">
        <f t="shared" ref="Q9:Q17" si="0">+N9+O9+P9</f>
        <v>0.1</v>
      </c>
      <c r="R9" s="46"/>
      <c r="S9" s="46"/>
      <c r="T9" s="46"/>
      <c r="U9" s="46"/>
      <c r="V9" s="46"/>
      <c r="W9" s="46"/>
      <c r="X9" s="46"/>
      <c r="Y9" s="46"/>
      <c r="Z9" s="46"/>
      <c r="AA9" s="46"/>
      <c r="AB9" s="46"/>
      <c r="AC9" s="46"/>
      <c r="AD9" s="46"/>
      <c r="AE9" s="46"/>
    </row>
    <row r="10" spans="1:31" ht="43" thickBot="1">
      <c r="A10" s="695"/>
      <c r="B10" s="113" t="s">
        <v>196</v>
      </c>
      <c r="C10" s="114" t="s">
        <v>864</v>
      </c>
      <c r="D10" s="114" t="s">
        <v>865</v>
      </c>
      <c r="E10" s="114" t="s">
        <v>866</v>
      </c>
      <c r="F10" s="114" t="s">
        <v>867</v>
      </c>
      <c r="G10" s="114" t="s">
        <v>245</v>
      </c>
      <c r="H10" s="114" t="s">
        <v>868</v>
      </c>
      <c r="I10" s="130" t="s">
        <v>1077</v>
      </c>
      <c r="J10" s="119" t="s">
        <v>1077</v>
      </c>
      <c r="K10" s="130" t="s">
        <v>957</v>
      </c>
      <c r="L10" s="232" t="s">
        <v>1141</v>
      </c>
      <c r="M10" s="233" t="s">
        <v>1141</v>
      </c>
      <c r="N10" s="205">
        <v>0</v>
      </c>
      <c r="O10" s="225">
        <v>0</v>
      </c>
      <c r="P10" s="225"/>
      <c r="Q10" s="226">
        <f t="shared" si="0"/>
        <v>0</v>
      </c>
      <c r="R10" s="46"/>
      <c r="S10" s="46"/>
      <c r="T10" s="46"/>
      <c r="U10" s="46"/>
      <c r="V10" s="46"/>
      <c r="W10" s="46"/>
      <c r="X10" s="46"/>
      <c r="Y10" s="46"/>
      <c r="Z10" s="46"/>
      <c r="AA10" s="46"/>
      <c r="AB10" s="46"/>
      <c r="AC10" s="46"/>
      <c r="AD10" s="46"/>
      <c r="AE10" s="46"/>
    </row>
    <row r="11" spans="1:31" ht="43" thickBot="1">
      <c r="A11" s="695"/>
      <c r="B11" s="113" t="s">
        <v>197</v>
      </c>
      <c r="C11" s="114" t="s">
        <v>869</v>
      </c>
      <c r="D11" s="114" t="s">
        <v>870</v>
      </c>
      <c r="E11" s="114" t="s">
        <v>871</v>
      </c>
      <c r="F11" s="114" t="s">
        <v>872</v>
      </c>
      <c r="G11" s="114" t="s">
        <v>873</v>
      </c>
      <c r="H11" s="114" t="s">
        <v>874</v>
      </c>
      <c r="I11" s="130" t="s">
        <v>1077</v>
      </c>
      <c r="J11" s="119" t="s">
        <v>1077</v>
      </c>
      <c r="K11" s="130" t="s">
        <v>957</v>
      </c>
      <c r="L11" s="232" t="s">
        <v>1141</v>
      </c>
      <c r="M11" s="233" t="s">
        <v>1141</v>
      </c>
      <c r="N11" s="205">
        <v>0</v>
      </c>
      <c r="O11" s="225">
        <v>0</v>
      </c>
      <c r="P11" s="225"/>
      <c r="Q11" s="226">
        <f t="shared" si="0"/>
        <v>0</v>
      </c>
      <c r="R11" s="46"/>
      <c r="S11" s="46"/>
      <c r="T11" s="46"/>
      <c r="U11" s="46"/>
      <c r="V11" s="46"/>
      <c r="W11" s="46"/>
      <c r="X11" s="46"/>
      <c r="Y11" s="46"/>
      <c r="Z11" s="46"/>
      <c r="AA11" s="46"/>
      <c r="AB11" s="46"/>
      <c r="AC11" s="46"/>
      <c r="AD11" s="46"/>
      <c r="AE11" s="46"/>
    </row>
    <row r="12" spans="1:31" ht="86" thickBot="1">
      <c r="A12" s="696" t="s">
        <v>875</v>
      </c>
      <c r="B12" s="115" t="s">
        <v>5</v>
      </c>
      <c r="C12" s="114" t="s">
        <v>876</v>
      </c>
      <c r="D12" s="114" t="s">
        <v>877</v>
      </c>
      <c r="E12" s="114" t="s">
        <v>878</v>
      </c>
      <c r="F12" s="114" t="s">
        <v>879</v>
      </c>
      <c r="G12" s="114" t="s">
        <v>880</v>
      </c>
      <c r="H12" s="116">
        <v>44620</v>
      </c>
      <c r="I12" s="130" t="s">
        <v>1106</v>
      </c>
      <c r="J12" s="119" t="s">
        <v>1112</v>
      </c>
      <c r="K12" s="130" t="s">
        <v>957</v>
      </c>
      <c r="L12" s="232" t="s">
        <v>1265</v>
      </c>
      <c r="M12" s="233" t="s">
        <v>1140</v>
      </c>
      <c r="N12" s="205">
        <v>1</v>
      </c>
      <c r="O12" s="225"/>
      <c r="P12" s="225"/>
      <c r="Q12" s="226">
        <f t="shared" si="0"/>
        <v>1</v>
      </c>
      <c r="R12" s="46"/>
      <c r="S12" s="46"/>
      <c r="T12" s="46"/>
      <c r="U12" s="46"/>
      <c r="V12" s="46"/>
      <c r="W12" s="46"/>
      <c r="X12" s="46"/>
      <c r="Y12" s="46"/>
      <c r="Z12" s="46"/>
      <c r="AA12" s="46"/>
      <c r="AB12" s="46"/>
      <c r="AC12" s="46"/>
      <c r="AD12" s="46"/>
      <c r="AE12" s="46"/>
    </row>
    <row r="13" spans="1:31" ht="69" thickBot="1">
      <c r="A13" s="697"/>
      <c r="B13" s="117" t="s">
        <v>6</v>
      </c>
      <c r="C13" s="114" t="s">
        <v>881</v>
      </c>
      <c r="D13" s="114" t="s">
        <v>882</v>
      </c>
      <c r="E13" s="114" t="s">
        <v>883</v>
      </c>
      <c r="F13" s="114" t="s">
        <v>884</v>
      </c>
      <c r="G13" s="114" t="s">
        <v>880</v>
      </c>
      <c r="H13" s="116">
        <v>44578</v>
      </c>
      <c r="I13" s="130" t="s">
        <v>1107</v>
      </c>
      <c r="J13" s="119" t="s">
        <v>1113</v>
      </c>
      <c r="K13" s="130" t="s">
        <v>957</v>
      </c>
      <c r="L13" s="232" t="s">
        <v>1265</v>
      </c>
      <c r="M13" s="233" t="s">
        <v>1140</v>
      </c>
      <c r="N13" s="205">
        <v>1</v>
      </c>
      <c r="O13" s="225"/>
      <c r="P13" s="225"/>
      <c r="Q13" s="226">
        <f t="shared" si="0"/>
        <v>1</v>
      </c>
      <c r="R13" s="46"/>
      <c r="S13" s="46"/>
      <c r="T13" s="46"/>
      <c r="U13" s="46"/>
      <c r="V13" s="46"/>
      <c r="W13" s="46"/>
      <c r="X13" s="46"/>
      <c r="Y13" s="46"/>
      <c r="Z13" s="46"/>
      <c r="AA13" s="46"/>
      <c r="AB13" s="46"/>
      <c r="AC13" s="46"/>
      <c r="AD13" s="46"/>
      <c r="AE13" s="46"/>
    </row>
    <row r="14" spans="1:31" ht="91" thickBot="1">
      <c r="A14" s="697"/>
      <c r="B14" s="117" t="s">
        <v>7</v>
      </c>
      <c r="C14" s="114" t="s">
        <v>885</v>
      </c>
      <c r="D14" s="114" t="s">
        <v>886</v>
      </c>
      <c r="E14" s="114" t="s">
        <v>887</v>
      </c>
      <c r="F14" s="114" t="s">
        <v>888</v>
      </c>
      <c r="G14" s="114" t="s">
        <v>880</v>
      </c>
      <c r="H14" s="116">
        <v>44607</v>
      </c>
      <c r="I14" s="130" t="s">
        <v>1108</v>
      </c>
      <c r="J14" s="131" t="s">
        <v>1114</v>
      </c>
      <c r="K14" s="130" t="s">
        <v>957</v>
      </c>
      <c r="L14" s="232" t="s">
        <v>1143</v>
      </c>
      <c r="M14" s="233" t="s">
        <v>1266</v>
      </c>
      <c r="N14" s="205">
        <v>0</v>
      </c>
      <c r="O14" s="225">
        <v>0.1</v>
      </c>
      <c r="P14" s="225"/>
      <c r="Q14" s="226">
        <f t="shared" si="0"/>
        <v>0.1</v>
      </c>
      <c r="R14" s="46"/>
      <c r="S14" s="46"/>
      <c r="T14" s="46"/>
      <c r="U14" s="46"/>
      <c r="V14" s="46"/>
      <c r="W14" s="46"/>
      <c r="X14" s="46"/>
      <c r="Y14" s="46"/>
      <c r="Z14" s="46"/>
      <c r="AA14" s="46"/>
      <c r="AB14" s="46"/>
      <c r="AC14" s="46"/>
      <c r="AD14" s="46"/>
      <c r="AE14" s="46"/>
    </row>
    <row r="15" spans="1:31" ht="106" thickBot="1">
      <c r="A15" s="697"/>
      <c r="B15" s="117" t="s">
        <v>198</v>
      </c>
      <c r="C15" s="114" t="s">
        <v>889</v>
      </c>
      <c r="D15" s="114" t="s">
        <v>890</v>
      </c>
      <c r="E15" s="114" t="s">
        <v>891</v>
      </c>
      <c r="F15" s="114" t="s">
        <v>892</v>
      </c>
      <c r="G15" s="114" t="s">
        <v>893</v>
      </c>
      <c r="H15" s="114" t="s">
        <v>894</v>
      </c>
      <c r="I15" s="130" t="s">
        <v>1109</v>
      </c>
      <c r="J15" s="131" t="s">
        <v>1115</v>
      </c>
      <c r="K15" s="130" t="s">
        <v>957</v>
      </c>
      <c r="L15" s="232" t="s">
        <v>1267</v>
      </c>
      <c r="M15" s="233" t="s">
        <v>1268</v>
      </c>
      <c r="N15" s="205">
        <v>0.33</v>
      </c>
      <c r="O15" s="225">
        <v>0.1</v>
      </c>
      <c r="P15" s="225"/>
      <c r="Q15" s="226">
        <f t="shared" si="0"/>
        <v>0.43000000000000005</v>
      </c>
      <c r="R15" s="46"/>
      <c r="S15" s="46"/>
      <c r="T15" s="46"/>
      <c r="U15" s="46"/>
      <c r="V15" s="46"/>
      <c r="W15" s="46"/>
      <c r="X15" s="46"/>
      <c r="Y15" s="46"/>
      <c r="Z15" s="46"/>
      <c r="AA15" s="46"/>
      <c r="AB15" s="46"/>
      <c r="AC15" s="46"/>
      <c r="AD15" s="46"/>
      <c r="AE15" s="46"/>
    </row>
    <row r="16" spans="1:31" ht="91" thickBot="1">
      <c r="A16" s="697"/>
      <c r="B16" s="117" t="s">
        <v>200</v>
      </c>
      <c r="C16" s="114" t="s">
        <v>895</v>
      </c>
      <c r="D16" s="114" t="s">
        <v>896</v>
      </c>
      <c r="E16" s="114" t="s">
        <v>897</v>
      </c>
      <c r="F16" s="114" t="s">
        <v>898</v>
      </c>
      <c r="G16" s="114" t="s">
        <v>893</v>
      </c>
      <c r="H16" s="114" t="s">
        <v>899</v>
      </c>
      <c r="I16" s="130" t="s">
        <v>1110</v>
      </c>
      <c r="J16" s="131" t="s">
        <v>1116</v>
      </c>
      <c r="K16" s="130" t="s">
        <v>957</v>
      </c>
      <c r="L16" s="232" t="s">
        <v>1144</v>
      </c>
      <c r="M16" s="233" t="s">
        <v>1145</v>
      </c>
      <c r="N16" s="205">
        <v>0.33</v>
      </c>
      <c r="O16" s="225">
        <v>0.2</v>
      </c>
      <c r="P16" s="225"/>
      <c r="Q16" s="226">
        <f t="shared" si="0"/>
        <v>0.53</v>
      </c>
      <c r="R16" s="46"/>
      <c r="S16" s="46"/>
      <c r="T16" s="46"/>
      <c r="U16" s="46"/>
      <c r="V16" s="46"/>
      <c r="W16" s="46"/>
      <c r="X16" s="46"/>
      <c r="Y16" s="46"/>
      <c r="Z16" s="46"/>
      <c r="AA16" s="46"/>
      <c r="AB16" s="46"/>
      <c r="AC16" s="46"/>
      <c r="AD16" s="46"/>
      <c r="AE16" s="46"/>
    </row>
    <row r="17" spans="1:31" ht="136" thickBot="1">
      <c r="A17" s="454"/>
      <c r="B17" s="117" t="s">
        <v>270</v>
      </c>
      <c r="C17" s="114" t="s">
        <v>900</v>
      </c>
      <c r="D17" s="114" t="s">
        <v>901</v>
      </c>
      <c r="E17" s="114" t="s">
        <v>902</v>
      </c>
      <c r="F17" s="114" t="s">
        <v>903</v>
      </c>
      <c r="G17" s="114" t="s">
        <v>880</v>
      </c>
      <c r="H17" s="114" t="s">
        <v>904</v>
      </c>
      <c r="I17" s="130" t="s">
        <v>1111</v>
      </c>
      <c r="J17" s="119" t="s">
        <v>1117</v>
      </c>
      <c r="K17" s="130" t="s">
        <v>957</v>
      </c>
      <c r="L17" s="234" t="s">
        <v>1146</v>
      </c>
      <c r="M17" s="235" t="s">
        <v>1147</v>
      </c>
      <c r="N17" s="200">
        <v>0</v>
      </c>
      <c r="O17" s="227">
        <v>0.23</v>
      </c>
      <c r="P17" s="227"/>
      <c r="Q17" s="228">
        <f t="shared" si="0"/>
        <v>0.23</v>
      </c>
      <c r="R17" s="46"/>
      <c r="S17" s="46"/>
      <c r="T17" s="46"/>
      <c r="U17" s="46"/>
      <c r="V17" s="46"/>
      <c r="W17" s="46"/>
      <c r="X17" s="46"/>
      <c r="Y17" s="46"/>
      <c r="Z17" s="46"/>
      <c r="AA17" s="46"/>
      <c r="AB17" s="46"/>
      <c r="AC17" s="46"/>
      <c r="AD17" s="46"/>
      <c r="AE17" s="46"/>
    </row>
    <row r="18" spans="1:31" ht="18">
      <c r="A18" s="24"/>
      <c r="B18" s="24"/>
      <c r="C18" s="24"/>
      <c r="D18" s="24"/>
      <c r="E18" s="24"/>
      <c r="F18" s="24"/>
      <c r="G18" s="24"/>
      <c r="H18" s="24"/>
      <c r="I18" s="24"/>
      <c r="J18" s="24"/>
      <c r="K18" s="199"/>
      <c r="L18" s="231"/>
      <c r="M18" s="229" t="s">
        <v>1138</v>
      </c>
      <c r="N18" s="230">
        <f>AVERAGE(N8:N17)</f>
        <v>0.30900000000000005</v>
      </c>
      <c r="O18" s="230">
        <f>AVERAGE(O8:O17)</f>
        <v>7.8750000000000001E-2</v>
      </c>
      <c r="P18" s="230">
        <v>0</v>
      </c>
      <c r="Q18" s="230">
        <f>AVERAGE(Q8:Q17)</f>
        <v>0.372</v>
      </c>
      <c r="R18" s="46"/>
      <c r="S18" s="46"/>
      <c r="T18" s="46"/>
      <c r="U18" s="46"/>
      <c r="V18" s="46"/>
      <c r="W18" s="46"/>
      <c r="X18" s="46"/>
      <c r="Y18" s="46"/>
      <c r="Z18" s="46"/>
      <c r="AA18" s="46"/>
      <c r="AB18" s="46"/>
      <c r="AC18" s="46"/>
      <c r="AD18" s="46"/>
      <c r="AE18" s="46"/>
    </row>
    <row r="19" spans="1:31">
      <c r="A19" s="24"/>
      <c r="B19" s="24"/>
      <c r="C19" s="24"/>
      <c r="D19" s="24"/>
      <c r="E19" s="24"/>
      <c r="F19" s="24"/>
      <c r="G19" s="24"/>
      <c r="H19" s="24"/>
      <c r="I19" s="24"/>
      <c r="J19" s="24"/>
      <c r="K19" s="24"/>
      <c r="L19" s="46"/>
      <c r="M19" s="46"/>
      <c r="N19" s="46"/>
      <c r="O19" s="46"/>
      <c r="P19" s="46"/>
      <c r="Q19" s="46"/>
      <c r="R19" s="46"/>
      <c r="S19" s="46"/>
      <c r="T19" s="46"/>
      <c r="U19" s="46"/>
      <c r="V19" s="46"/>
      <c r="W19" s="46"/>
      <c r="X19" s="46"/>
      <c r="Y19" s="46"/>
      <c r="Z19" s="46"/>
      <c r="AA19" s="46"/>
      <c r="AB19" s="46"/>
      <c r="AC19" s="46"/>
      <c r="AD19" s="46"/>
      <c r="AE19" s="46"/>
    </row>
    <row r="20" spans="1:31">
      <c r="A20" s="24"/>
      <c r="B20" s="24"/>
      <c r="C20" s="24"/>
      <c r="D20" s="24"/>
      <c r="E20" s="24"/>
      <c r="F20" s="24"/>
      <c r="G20" s="24"/>
      <c r="H20" s="24"/>
      <c r="I20" s="24"/>
      <c r="J20" s="24"/>
      <c r="K20" s="24"/>
      <c r="L20" s="46"/>
      <c r="M20" s="46"/>
      <c r="N20" s="46"/>
      <c r="O20" s="46"/>
      <c r="P20" s="46"/>
      <c r="Q20" s="46"/>
      <c r="R20" s="46"/>
      <c r="S20" s="46"/>
      <c r="T20" s="46"/>
      <c r="U20" s="46"/>
      <c r="V20" s="46"/>
      <c r="W20" s="46"/>
      <c r="X20" s="46"/>
      <c r="Y20" s="46"/>
      <c r="Z20" s="46"/>
      <c r="AA20" s="46"/>
      <c r="AB20" s="46"/>
      <c r="AC20" s="46"/>
      <c r="AD20" s="46"/>
      <c r="AE20" s="46"/>
    </row>
    <row r="21" spans="1:31">
      <c r="A21" s="24"/>
      <c r="B21" s="24"/>
      <c r="C21" s="24"/>
      <c r="D21" s="24"/>
      <c r="E21" s="24"/>
      <c r="F21" s="24"/>
      <c r="G21" s="24"/>
      <c r="H21" s="24"/>
      <c r="I21" s="24"/>
      <c r="J21" s="24"/>
      <c r="K21" s="24"/>
      <c r="L21" s="46"/>
      <c r="M21" s="46"/>
      <c r="N21" s="46"/>
      <c r="O21" s="46"/>
      <c r="P21" s="46"/>
      <c r="Q21" s="46"/>
      <c r="R21" s="46"/>
      <c r="S21" s="46"/>
      <c r="T21" s="46"/>
      <c r="U21" s="46"/>
      <c r="V21" s="46"/>
      <c r="W21" s="46"/>
      <c r="X21" s="46"/>
      <c r="Y21" s="46"/>
      <c r="Z21" s="46"/>
      <c r="AA21" s="46"/>
      <c r="AB21" s="46"/>
      <c r="AC21" s="46"/>
      <c r="AD21" s="46"/>
      <c r="AE21" s="46"/>
    </row>
    <row r="22" spans="1:31">
      <c r="A22" s="24"/>
      <c r="B22" s="24"/>
      <c r="C22" s="24"/>
      <c r="D22" s="24"/>
      <c r="E22" s="24"/>
      <c r="F22" s="24"/>
      <c r="G22" s="24"/>
      <c r="H22" s="24"/>
      <c r="I22" s="24"/>
      <c r="J22" s="24"/>
      <c r="K22" s="24"/>
      <c r="L22" s="46"/>
      <c r="M22" s="46"/>
      <c r="N22" s="46"/>
      <c r="O22" s="46"/>
      <c r="P22" s="46"/>
      <c r="Q22" s="46"/>
      <c r="R22" s="46"/>
      <c r="S22" s="46"/>
      <c r="T22" s="46"/>
      <c r="U22" s="46"/>
      <c r="V22" s="46"/>
      <c r="W22" s="46"/>
      <c r="X22" s="46"/>
      <c r="Y22" s="46"/>
      <c r="Z22" s="46"/>
      <c r="AA22" s="46"/>
      <c r="AB22" s="46"/>
      <c r="AC22" s="46"/>
      <c r="AD22" s="46"/>
      <c r="AE22" s="46"/>
    </row>
    <row r="23" spans="1:31">
      <c r="A23" s="24"/>
      <c r="B23" s="24"/>
      <c r="C23" s="24"/>
      <c r="D23" s="24"/>
      <c r="E23" s="24"/>
      <c r="F23" s="24"/>
      <c r="G23" s="24"/>
      <c r="H23" s="24"/>
      <c r="I23" s="24"/>
      <c r="J23" s="24"/>
      <c r="K23" s="24"/>
      <c r="L23" s="46"/>
      <c r="M23" s="46"/>
      <c r="N23" s="46"/>
      <c r="O23" s="46"/>
      <c r="P23" s="46"/>
      <c r="Q23" s="46"/>
      <c r="R23" s="46"/>
      <c r="S23" s="46"/>
      <c r="T23" s="46"/>
      <c r="U23" s="46"/>
      <c r="V23" s="46"/>
      <c r="W23" s="46"/>
      <c r="X23" s="46"/>
      <c r="Y23" s="46"/>
      <c r="Z23" s="46"/>
      <c r="AA23" s="46"/>
      <c r="AB23" s="46"/>
      <c r="AC23" s="46"/>
      <c r="AD23" s="46"/>
      <c r="AE23" s="46"/>
    </row>
    <row r="24" spans="1:3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row>
    <row r="25" spans="1:3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row>
    <row r="26" spans="1:3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row>
    <row r="27" spans="1:3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row>
    <row r="28" spans="1:3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row>
    <row r="29" spans="1:3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row>
    <row r="30" spans="1:3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row>
    <row r="31" spans="1:3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row>
    <row r="32" spans="1:3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row>
    <row r="33" spans="1:3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row>
    <row r="34" spans="1:3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row>
    <row r="35" spans="1:3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row>
    <row r="36" spans="1:3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row>
    <row r="37" spans="1:3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row>
    <row r="38" spans="1:3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row>
    <row r="39" spans="1:3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row>
    <row r="40" spans="1:3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row>
    <row r="41" spans="1:3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row>
    <row r="42" spans="1:3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row>
    <row r="43" spans="1:3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row>
    <row r="44" spans="1:3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row>
    <row r="45" spans="1:3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row>
    <row r="46" spans="1:3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row>
    <row r="47" spans="1:3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row>
    <row r="48" spans="1:3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row>
    <row r="49" spans="1:3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row>
    <row r="50" spans="1:3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row>
    <row r="51" spans="1:3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row>
    <row r="52" spans="1:3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row>
    <row r="53" spans="1:3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row>
    <row r="54" spans="1:3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row>
    <row r="55" spans="1:3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row>
    <row r="56" spans="1:3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row>
    <row r="57" spans="1:3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row>
    <row r="58" spans="1:3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row>
    <row r="59" spans="1:3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row>
    <row r="60" spans="1:3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row>
    <row r="61" spans="1:3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row>
    <row r="62" spans="1:3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row>
    <row r="63" spans="1:3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row>
    <row r="64" spans="1:3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row>
    <row r="65" spans="1:3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row>
    <row r="66" spans="1:3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row>
    <row r="67" spans="1:3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row>
    <row r="68" spans="1:3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row>
    <row r="69" spans="1:3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row>
    <row r="70" spans="1:3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row>
    <row r="71" spans="1:3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row>
    <row r="72" spans="1:3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row>
    <row r="73" spans="1:3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row>
    <row r="74" spans="1:3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row>
    <row r="75" spans="1:3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row>
    <row r="76" spans="1:3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row>
    <row r="77" spans="1:3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row>
    <row r="78" spans="1:3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row>
    <row r="79" spans="1:3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row>
    <row r="80" spans="1:3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row>
    <row r="81" spans="1:3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row>
    <row r="82" spans="1:3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row>
    <row r="83" spans="1:3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row>
    <row r="84" spans="1:3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row>
    <row r="85" spans="1:3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row>
    <row r="86" spans="1:3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row>
    <row r="87" spans="1:3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row>
    <row r="88" spans="1:3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row>
    <row r="89" spans="1:3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row>
    <row r="90" spans="1:3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row>
    <row r="91" spans="1:3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row>
    <row r="92" spans="1:3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row>
    <row r="93" spans="1:3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row>
    <row r="94" spans="1:3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row>
    <row r="95" spans="1:3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row>
    <row r="96" spans="1:3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row>
    <row r="97" spans="1:3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row>
    <row r="98" spans="1:3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row>
    <row r="99" spans="1:3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row>
    <row r="100" spans="1:3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row>
  </sheetData>
  <mergeCells count="10">
    <mergeCell ref="L6:Q6"/>
    <mergeCell ref="A8:A11"/>
    <mergeCell ref="A12:A17"/>
    <mergeCell ref="A2:A4"/>
    <mergeCell ref="B2:K2"/>
    <mergeCell ref="B3:K3"/>
    <mergeCell ref="B4:K4"/>
    <mergeCell ref="A6:A7"/>
    <mergeCell ref="B6:K6"/>
    <mergeCell ref="B7:C7"/>
  </mergeCells>
  <hyperlinks>
    <hyperlink ref="J14" r:id="rId1" xr:uid="{00000000-0004-0000-0600-000000000000}"/>
    <hyperlink ref="J15" r:id="rId2" xr:uid="{00000000-0004-0000-0600-000001000000}"/>
    <hyperlink ref="J16" r:id="rId3" xr:uid="{00000000-0004-0000-0600-000002000000}"/>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4B99-BC90-264D-9AEC-A1F3905E2FC3}">
  <sheetPr>
    <tabColor rgb="FF92D050"/>
  </sheetPr>
  <dimension ref="A1:E7"/>
  <sheetViews>
    <sheetView workbookViewId="0">
      <selection activeCell="E2" sqref="E2"/>
    </sheetView>
  </sheetViews>
  <sheetFormatPr baseColWidth="10" defaultRowHeight="15"/>
  <cols>
    <col min="1" max="2" width="25.5" customWidth="1"/>
    <col min="3" max="3" width="25" customWidth="1"/>
    <col min="4" max="4" width="17.5" customWidth="1"/>
    <col min="5" max="5" width="21" customWidth="1"/>
  </cols>
  <sheetData>
    <row r="1" spans="1:5" ht="30" customHeight="1">
      <c r="A1" s="707" t="s">
        <v>1277</v>
      </c>
      <c r="B1" s="707" t="s">
        <v>1278</v>
      </c>
      <c r="C1" s="707" t="s">
        <v>1279</v>
      </c>
      <c r="D1" s="707" t="s">
        <v>1280</v>
      </c>
      <c r="E1" s="707" t="s">
        <v>1281</v>
      </c>
    </row>
    <row r="2" spans="1:5" ht="51" customHeight="1">
      <c r="A2" s="708" t="s">
        <v>1282</v>
      </c>
      <c r="B2" s="709">
        <f>+'Gestión de Riesgos'!L27</f>
        <v>0.21</v>
      </c>
      <c r="C2" s="709">
        <f>+'Gestión de Riesgos'!M27</f>
        <v>0.22133333333333335</v>
      </c>
      <c r="D2" s="710"/>
      <c r="E2" s="709">
        <f>+B2+C2+D2</f>
        <v>0.43133333333333335</v>
      </c>
    </row>
    <row r="3" spans="1:5" ht="51" customHeight="1">
      <c r="A3" s="708" t="s">
        <v>1283</v>
      </c>
      <c r="B3" s="709">
        <f>+'Racionalización de Trámites'!P47</f>
        <v>0.76190476190476186</v>
      </c>
      <c r="C3" s="711">
        <f>+'Racionalización de Trámites'!Q47</f>
        <v>0</v>
      </c>
      <c r="D3" s="712"/>
      <c r="E3" s="709">
        <f t="shared" ref="E3:E7" si="0">+B3+C3+D3</f>
        <v>0.76190476190476186</v>
      </c>
    </row>
    <row r="4" spans="1:5" ht="51" customHeight="1">
      <c r="A4" s="708" t="s">
        <v>1284</v>
      </c>
      <c r="B4" s="709">
        <f>+RendiciónCuentas!X35</f>
        <v>0.22320000000000001</v>
      </c>
      <c r="C4" s="709">
        <f>+RendiciónCuentas!Y35</f>
        <v>0.31879999999999997</v>
      </c>
      <c r="D4" s="710"/>
      <c r="E4" s="709">
        <f t="shared" si="0"/>
        <v>0.54200000000000004</v>
      </c>
    </row>
    <row r="5" spans="1:5" ht="51" customHeight="1">
      <c r="A5" s="713" t="s">
        <v>1285</v>
      </c>
      <c r="B5" s="711">
        <f>+'Atención al Ciudadano'!L21</f>
        <v>0.39285714285714279</v>
      </c>
      <c r="C5" s="709">
        <f>+'Atención al Ciudadano'!M21</f>
        <v>0.36538461538461536</v>
      </c>
      <c r="D5" s="710"/>
      <c r="E5" s="709">
        <f t="shared" si="0"/>
        <v>0.75824175824175821</v>
      </c>
    </row>
    <row r="6" spans="1:5" ht="51" customHeight="1">
      <c r="A6" s="708" t="s">
        <v>1286</v>
      </c>
      <c r="B6" s="709">
        <f>+'Tranparencia y Acceso a Inf. '!N57</f>
        <v>0.33854166666666674</v>
      </c>
      <c r="C6" s="709">
        <f>+'Tranparencia y Acceso a Inf. '!O57</f>
        <v>0.32086956521739135</v>
      </c>
      <c r="D6" s="710"/>
      <c r="E6" s="709">
        <f t="shared" si="0"/>
        <v>0.65941123188405815</v>
      </c>
    </row>
    <row r="7" spans="1:5" ht="51" customHeight="1">
      <c r="A7" s="708" t="s">
        <v>1287</v>
      </c>
      <c r="B7" s="709">
        <f>+Integridad!N18</f>
        <v>0.30900000000000005</v>
      </c>
      <c r="C7" s="709">
        <f>+Integridad!O18</f>
        <v>7.8750000000000001E-2</v>
      </c>
      <c r="D7" s="710"/>
      <c r="E7" s="709">
        <f t="shared" si="0"/>
        <v>0.38775000000000004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M67"/>
  <sheetViews>
    <sheetView topLeftCell="Y1" workbookViewId="0">
      <selection activeCell="AK3" sqref="AK3:AK4"/>
    </sheetView>
  </sheetViews>
  <sheetFormatPr baseColWidth="10"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5" t="s">
        <v>59</v>
      </c>
      <c r="D1" s="5" t="s">
        <v>60</v>
      </c>
      <c r="F1" s="704" t="s">
        <v>61</v>
      </c>
      <c r="G1" s="704"/>
      <c r="H1" s="704"/>
      <c r="I1" s="704"/>
      <c r="J1" s="704"/>
      <c r="L1" s="704" t="s">
        <v>62</v>
      </c>
      <c r="M1" s="704"/>
      <c r="N1" s="704"/>
      <c r="O1" s="704"/>
      <c r="Q1" s="704" t="s">
        <v>63</v>
      </c>
      <c r="R1" s="704"/>
      <c r="S1" s="704"/>
      <c r="T1" s="704"/>
      <c r="V1" s="704" t="s">
        <v>64</v>
      </c>
      <c r="W1" s="704"/>
      <c r="X1" s="704"/>
      <c r="Y1" s="704"/>
      <c r="AA1" s="704" t="s">
        <v>65</v>
      </c>
      <c r="AB1" s="704"/>
      <c r="AC1" s="704"/>
      <c r="AD1" s="704"/>
    </row>
    <row r="2" spans="1:39" ht="16">
      <c r="B2" s="5" t="s">
        <v>66</v>
      </c>
      <c r="D2" s="5" t="s">
        <v>67</v>
      </c>
      <c r="F2" s="6" t="s">
        <v>68</v>
      </c>
      <c r="G2" s="6" t="s">
        <v>69</v>
      </c>
      <c r="H2" s="6"/>
      <c r="I2" s="6" t="s">
        <v>70</v>
      </c>
      <c r="J2" s="6" t="s">
        <v>71</v>
      </c>
      <c r="L2" s="6" t="s">
        <v>68</v>
      </c>
      <c r="M2" s="6" t="s">
        <v>69</v>
      </c>
      <c r="N2" s="6"/>
      <c r="O2" s="6" t="s">
        <v>70</v>
      </c>
      <c r="Q2" s="6" t="s">
        <v>68</v>
      </c>
      <c r="R2" s="6" t="s">
        <v>69</v>
      </c>
      <c r="S2" s="6"/>
      <c r="T2" s="6" t="s">
        <v>70</v>
      </c>
      <c r="V2" s="6" t="s">
        <v>68</v>
      </c>
      <c r="W2" s="6" t="s">
        <v>69</v>
      </c>
      <c r="X2" s="6"/>
      <c r="Y2" s="6" t="s">
        <v>70</v>
      </c>
      <c r="AA2" s="6" t="s">
        <v>68</v>
      </c>
      <c r="AB2" s="6" t="s">
        <v>69</v>
      </c>
      <c r="AC2" s="6"/>
      <c r="AD2" s="6" t="s">
        <v>70</v>
      </c>
      <c r="AG2" t="s">
        <v>72</v>
      </c>
      <c r="AI2" t="s">
        <v>73</v>
      </c>
      <c r="AM2" t="s">
        <v>74</v>
      </c>
    </row>
    <row r="3" spans="1:39" ht="32">
      <c r="B3" s="5" t="s">
        <v>75</v>
      </c>
      <c r="D3" s="5" t="s">
        <v>76</v>
      </c>
      <c r="F3" s="6">
        <v>1</v>
      </c>
      <c r="G3" s="6" t="s">
        <v>77</v>
      </c>
      <c r="H3" s="6" t="str">
        <f>CONCATENATE(F3,"-",G3)</f>
        <v>1-Rara vez</v>
      </c>
      <c r="I3" s="6" t="s">
        <v>78</v>
      </c>
      <c r="J3" s="6" t="s">
        <v>79</v>
      </c>
      <c r="L3" s="5">
        <v>1</v>
      </c>
      <c r="M3" s="6" t="s">
        <v>80</v>
      </c>
      <c r="N3" s="6" t="str">
        <f>CONCATENATE(L3,"-",M3)</f>
        <v>1-Insignificante</v>
      </c>
      <c r="O3" s="6" t="s">
        <v>81</v>
      </c>
      <c r="Q3" s="5">
        <v>1</v>
      </c>
      <c r="R3" s="6" t="s">
        <v>80</v>
      </c>
      <c r="S3" s="6" t="str">
        <f>CONCATENATE(Q3,"-",R3)</f>
        <v>1-Insignificante</v>
      </c>
      <c r="T3" s="6" t="s">
        <v>82</v>
      </c>
      <c r="V3" s="5">
        <v>1</v>
      </c>
      <c r="W3" s="6" t="s">
        <v>80</v>
      </c>
      <c r="X3" s="6" t="str">
        <f>CONCATENATE(V3,"-",W3)</f>
        <v>1-Insignificante</v>
      </c>
      <c r="Y3" s="6" t="s">
        <v>83</v>
      </c>
      <c r="AA3" s="5">
        <v>1</v>
      </c>
      <c r="AB3" s="6" t="s">
        <v>80</v>
      </c>
      <c r="AC3" s="6" t="str">
        <f>CONCATENATE(AA3,"-",AB3)</f>
        <v>1-Insignificante</v>
      </c>
      <c r="AD3" s="6"/>
      <c r="AG3" t="s">
        <v>84</v>
      </c>
      <c r="AI3" t="s">
        <v>85</v>
      </c>
      <c r="AK3" t="s">
        <v>50</v>
      </c>
      <c r="AM3" t="s">
        <v>29</v>
      </c>
    </row>
    <row r="4" spans="1:39" ht="32">
      <c r="B4" s="5" t="s">
        <v>86</v>
      </c>
      <c r="D4" s="5" t="s">
        <v>87</v>
      </c>
      <c r="F4" s="6">
        <v>2</v>
      </c>
      <c r="G4" s="6" t="s">
        <v>88</v>
      </c>
      <c r="H4" s="6" t="str">
        <f>CONCATENATE(F4,"-",G4)</f>
        <v>2-Improbable</v>
      </c>
      <c r="I4" s="6" t="s">
        <v>89</v>
      </c>
      <c r="J4" s="6" t="s">
        <v>90</v>
      </c>
      <c r="L4" s="6">
        <v>2</v>
      </c>
      <c r="M4" s="6" t="s">
        <v>91</v>
      </c>
      <c r="N4" s="6" t="str">
        <f>CONCATENATE(L4,"-",M4)</f>
        <v>2-Menor</v>
      </c>
      <c r="O4" s="6" t="s">
        <v>92</v>
      </c>
      <c r="Q4" s="6">
        <v>2</v>
      </c>
      <c r="R4" s="6" t="s">
        <v>91</v>
      </c>
      <c r="S4" s="6" t="str">
        <f>CONCATENATE(Q4,"-",R4)</f>
        <v>2-Menor</v>
      </c>
      <c r="T4" s="6" t="s">
        <v>93</v>
      </c>
      <c r="V4" s="6">
        <v>2</v>
      </c>
      <c r="W4" s="6" t="s">
        <v>91</v>
      </c>
      <c r="X4" s="6" t="str">
        <f>CONCATENATE(V4,"-",W4)</f>
        <v>2-Menor</v>
      </c>
      <c r="Y4" s="6" t="s">
        <v>94</v>
      </c>
      <c r="AA4" s="6">
        <v>2</v>
      </c>
      <c r="AB4" s="6" t="s">
        <v>91</v>
      </c>
      <c r="AC4" s="6" t="str">
        <f>CONCATENATE(AA4,"-",AB4)</f>
        <v>2-Menor</v>
      </c>
      <c r="AD4" s="6"/>
      <c r="AG4" t="s">
        <v>95</v>
      </c>
      <c r="AI4" t="s">
        <v>96</v>
      </c>
      <c r="AK4" t="s">
        <v>49</v>
      </c>
    </row>
    <row r="5" spans="1:39" ht="32">
      <c r="B5" s="5" t="s">
        <v>97</v>
      </c>
      <c r="D5" s="5" t="s">
        <v>56</v>
      </c>
      <c r="F5" s="6">
        <v>3</v>
      </c>
      <c r="G5" s="6" t="s">
        <v>98</v>
      </c>
      <c r="H5" s="6" t="str">
        <f>CONCATENATE(F5,"-",G5)</f>
        <v>3-Posible</v>
      </c>
      <c r="I5" s="6" t="s">
        <v>99</v>
      </c>
      <c r="J5" s="6" t="s">
        <v>100</v>
      </c>
      <c r="L5" s="6">
        <v>3</v>
      </c>
      <c r="M5" s="6" t="s">
        <v>51</v>
      </c>
      <c r="N5" s="6" t="str">
        <f>CONCATENATE(L5,"-",M5)</f>
        <v>3-Moderado</v>
      </c>
      <c r="O5" s="6" t="s">
        <v>101</v>
      </c>
      <c r="Q5" s="6">
        <v>3</v>
      </c>
      <c r="R5" s="6" t="s">
        <v>51</v>
      </c>
      <c r="S5" s="6" t="str">
        <f>CONCATENATE(Q5,"-",R5)</f>
        <v>3-Moderado</v>
      </c>
      <c r="T5" s="6" t="s">
        <v>102</v>
      </c>
      <c r="V5" s="6">
        <v>3</v>
      </c>
      <c r="W5" s="6" t="s">
        <v>51</v>
      </c>
      <c r="X5" s="6" t="str">
        <f>CONCATENATE(V5,"-",W5)</f>
        <v>3-Moderado</v>
      </c>
      <c r="Y5" s="6" t="s">
        <v>103</v>
      </c>
      <c r="AA5" s="6">
        <v>3</v>
      </c>
      <c r="AB5" s="6" t="s">
        <v>51</v>
      </c>
      <c r="AC5" s="6" t="str">
        <f>CONCATENATE(AA5,"-",AB5)</f>
        <v>3-Moderado</v>
      </c>
      <c r="AD5" s="6" t="s">
        <v>104</v>
      </c>
      <c r="AG5" t="s">
        <v>105</v>
      </c>
      <c r="AI5" t="s">
        <v>106</v>
      </c>
    </row>
    <row r="6" spans="1:39" ht="48">
      <c r="B6" s="5" t="s">
        <v>107</v>
      </c>
      <c r="D6" s="5" t="s">
        <v>108</v>
      </c>
      <c r="F6" s="6">
        <v>4</v>
      </c>
      <c r="G6" s="6" t="s">
        <v>109</v>
      </c>
      <c r="H6" s="6" t="str">
        <f>CONCATENATE(F6,"-",G6)</f>
        <v>4-Probable</v>
      </c>
      <c r="I6" s="6" t="s">
        <v>110</v>
      </c>
      <c r="J6" s="6" t="s">
        <v>111</v>
      </c>
      <c r="L6" s="6">
        <v>4</v>
      </c>
      <c r="M6" s="6" t="s">
        <v>55</v>
      </c>
      <c r="N6" s="6" t="str">
        <f>CONCATENATE(L6,"-",M6)</f>
        <v>4-Mayor</v>
      </c>
      <c r="O6" s="6" t="s">
        <v>112</v>
      </c>
      <c r="Q6" s="6">
        <v>4</v>
      </c>
      <c r="R6" s="6" t="s">
        <v>55</v>
      </c>
      <c r="S6" s="6" t="str">
        <f>CONCATENATE(Q6,"-",R6)</f>
        <v>4-Mayor</v>
      </c>
      <c r="T6" s="6" t="s">
        <v>113</v>
      </c>
      <c r="V6" s="6">
        <v>4</v>
      </c>
      <c r="W6" s="6" t="s">
        <v>55</v>
      </c>
      <c r="X6" s="6" t="str">
        <f>CONCATENATE(V6,"-",W6)</f>
        <v>4-Mayor</v>
      </c>
      <c r="Y6" s="6" t="s">
        <v>114</v>
      </c>
      <c r="AA6" s="6">
        <v>4</v>
      </c>
      <c r="AB6" s="6" t="s">
        <v>55</v>
      </c>
      <c r="AC6" s="6" t="str">
        <f>CONCATENATE(AA6,"-",AB6)</f>
        <v>4-Mayor</v>
      </c>
      <c r="AD6" s="6" t="s">
        <v>115</v>
      </c>
      <c r="AG6" t="s">
        <v>87</v>
      </c>
      <c r="AI6" t="s">
        <v>116</v>
      </c>
    </row>
    <row r="7" spans="1:39" ht="32">
      <c r="B7" s="7" t="s">
        <v>117</v>
      </c>
      <c r="D7" s="5" t="s">
        <v>118</v>
      </c>
      <c r="F7" s="6">
        <v>5</v>
      </c>
      <c r="G7" s="6" t="s">
        <v>119</v>
      </c>
      <c r="H7" s="6" t="str">
        <f>CONCATENATE(F7,"-",G7)</f>
        <v>5-Casi seguro</v>
      </c>
      <c r="I7" s="6" t="s">
        <v>120</v>
      </c>
      <c r="J7" s="6" t="s">
        <v>121</v>
      </c>
      <c r="L7" s="6">
        <v>5</v>
      </c>
      <c r="M7" s="6" t="s">
        <v>122</v>
      </c>
      <c r="N7" s="6" t="str">
        <f>CONCATENATE(L7,"-",M7)</f>
        <v>5-Catastrofico</v>
      </c>
      <c r="O7" s="6" t="s">
        <v>123</v>
      </c>
      <c r="Q7" s="6">
        <v>5</v>
      </c>
      <c r="R7" s="6" t="s">
        <v>122</v>
      </c>
      <c r="S7" s="6" t="str">
        <f>CONCATENATE(Q7,"-",R7)</f>
        <v>5-Catastrofico</v>
      </c>
      <c r="T7" s="6" t="s">
        <v>124</v>
      </c>
      <c r="V7" s="6">
        <v>5</v>
      </c>
      <c r="W7" s="6" t="s">
        <v>122</v>
      </c>
      <c r="X7" s="6" t="str">
        <f>CONCATENATE(V7,"-",W7)</f>
        <v>5-Catastrofico</v>
      </c>
      <c r="Y7" s="6" t="s">
        <v>125</v>
      </c>
      <c r="AA7" s="6">
        <v>5</v>
      </c>
      <c r="AB7" s="6" t="s">
        <v>122</v>
      </c>
      <c r="AC7" s="6" t="str">
        <f>CONCATENATE(AA7,"-",AB7)</f>
        <v>5-Catastrofico</v>
      </c>
      <c r="AD7" s="6" t="s">
        <v>126</v>
      </c>
    </row>
    <row r="8" spans="1:39">
      <c r="B8" s="7" t="s">
        <v>127</v>
      </c>
      <c r="D8" s="7" t="s">
        <v>128</v>
      </c>
    </row>
    <row r="15" spans="1:39">
      <c r="A15" s="705" t="s">
        <v>61</v>
      </c>
      <c r="B15" s="8"/>
      <c r="C15" s="706" t="s">
        <v>29</v>
      </c>
      <c r="D15" s="706"/>
      <c r="E15" s="706"/>
      <c r="F15" s="706"/>
      <c r="G15" s="706"/>
    </row>
    <row r="16" spans="1:39">
      <c r="A16" s="705"/>
      <c r="B16" s="8"/>
      <c r="C16" s="8" t="s">
        <v>129</v>
      </c>
      <c r="D16" s="8" t="s">
        <v>130</v>
      </c>
      <c r="E16" s="8" t="s">
        <v>131</v>
      </c>
      <c r="F16" s="8" t="s">
        <v>132</v>
      </c>
      <c r="G16" s="8" t="s">
        <v>133</v>
      </c>
    </row>
    <row r="17" spans="1:7">
      <c r="A17" s="705"/>
      <c r="B17" s="8" t="s">
        <v>134</v>
      </c>
      <c r="C17" s="9">
        <v>1</v>
      </c>
      <c r="D17" s="9">
        <v>2</v>
      </c>
      <c r="E17" s="10">
        <v>3</v>
      </c>
      <c r="F17" s="11">
        <v>4</v>
      </c>
      <c r="G17" s="12">
        <v>5</v>
      </c>
    </row>
    <row r="18" spans="1:7">
      <c r="A18" s="705"/>
      <c r="B18" s="8" t="s">
        <v>54</v>
      </c>
      <c r="C18" s="13">
        <v>2</v>
      </c>
      <c r="D18" s="13">
        <v>4</v>
      </c>
      <c r="E18" s="10">
        <v>6</v>
      </c>
      <c r="F18" s="14">
        <v>8</v>
      </c>
      <c r="G18" s="12">
        <v>10</v>
      </c>
    </row>
    <row r="19" spans="1:7">
      <c r="A19" s="705"/>
      <c r="B19" s="8" t="s">
        <v>52</v>
      </c>
      <c r="C19" s="13">
        <v>3</v>
      </c>
      <c r="D19" s="10">
        <v>6</v>
      </c>
      <c r="E19" s="14">
        <v>9</v>
      </c>
      <c r="F19" s="12">
        <v>12</v>
      </c>
      <c r="G19" s="12">
        <v>15</v>
      </c>
    </row>
    <row r="20" spans="1:7">
      <c r="A20" s="705"/>
      <c r="B20" s="8" t="s">
        <v>135</v>
      </c>
      <c r="C20" s="10">
        <v>4</v>
      </c>
      <c r="D20" s="14">
        <v>8</v>
      </c>
      <c r="E20" s="14">
        <v>12</v>
      </c>
      <c r="F20" s="12">
        <v>16</v>
      </c>
      <c r="G20" s="15">
        <v>20</v>
      </c>
    </row>
    <row r="21" spans="1:7">
      <c r="A21" s="705"/>
      <c r="B21" s="8" t="s">
        <v>136</v>
      </c>
      <c r="C21" s="14">
        <v>5</v>
      </c>
      <c r="D21" s="14">
        <v>10</v>
      </c>
      <c r="E21" s="12">
        <v>15</v>
      </c>
      <c r="F21" s="12">
        <v>20</v>
      </c>
      <c r="G21" s="15">
        <v>25</v>
      </c>
    </row>
    <row r="25" spans="1:7">
      <c r="B25" t="s">
        <v>137</v>
      </c>
      <c r="C25" t="s">
        <v>138</v>
      </c>
      <c r="D25">
        <v>11</v>
      </c>
      <c r="E25" t="s">
        <v>139</v>
      </c>
      <c r="F25">
        <v>1</v>
      </c>
    </row>
    <row r="26" spans="1:7">
      <c r="C26" t="s">
        <v>140</v>
      </c>
      <c r="D26">
        <v>12</v>
      </c>
      <c r="E26" t="s">
        <v>141</v>
      </c>
      <c r="F26">
        <v>2</v>
      </c>
    </row>
    <row r="27" spans="1:7">
      <c r="C27" t="s">
        <v>142</v>
      </c>
      <c r="D27">
        <v>13</v>
      </c>
      <c r="E27" t="s">
        <v>143</v>
      </c>
      <c r="F27">
        <v>3</v>
      </c>
    </row>
    <row r="28" spans="1:7">
      <c r="C28" t="s">
        <v>144</v>
      </c>
      <c r="D28">
        <v>14</v>
      </c>
      <c r="E28" t="s">
        <v>145</v>
      </c>
      <c r="F28">
        <v>4</v>
      </c>
    </row>
    <row r="29" spans="1:7">
      <c r="C29" t="s">
        <v>146</v>
      </c>
      <c r="D29">
        <v>15</v>
      </c>
      <c r="E29" t="s">
        <v>147</v>
      </c>
      <c r="F29">
        <v>5</v>
      </c>
    </row>
    <row r="30" spans="1:7">
      <c r="B30" t="s">
        <v>148</v>
      </c>
      <c r="C30" t="s">
        <v>138</v>
      </c>
      <c r="D30">
        <v>21</v>
      </c>
      <c r="E30" t="s">
        <v>141</v>
      </c>
      <c r="F30">
        <v>6</v>
      </c>
    </row>
    <row r="31" spans="1:7">
      <c r="C31" t="s">
        <v>140</v>
      </c>
      <c r="D31">
        <v>22</v>
      </c>
      <c r="E31" t="s">
        <v>149</v>
      </c>
      <c r="F31">
        <v>7</v>
      </c>
    </row>
    <row r="32" spans="1:7">
      <c r="C32" t="s">
        <v>142</v>
      </c>
      <c r="D32">
        <v>23</v>
      </c>
      <c r="E32" t="s">
        <v>150</v>
      </c>
      <c r="F32">
        <v>8</v>
      </c>
    </row>
    <row r="33" spans="2:6">
      <c r="C33" t="s">
        <v>144</v>
      </c>
      <c r="D33">
        <v>24</v>
      </c>
      <c r="E33" t="s">
        <v>151</v>
      </c>
      <c r="F33">
        <v>9</v>
      </c>
    </row>
    <row r="34" spans="2:6">
      <c r="C34" t="s">
        <v>146</v>
      </c>
      <c r="D34">
        <v>25</v>
      </c>
      <c r="E34" t="s">
        <v>152</v>
      </c>
      <c r="F34">
        <v>10</v>
      </c>
    </row>
    <row r="35" spans="2:6">
      <c r="B35" t="s">
        <v>153</v>
      </c>
      <c r="C35" t="s">
        <v>138</v>
      </c>
      <c r="D35">
        <v>31</v>
      </c>
      <c r="E35" t="s">
        <v>154</v>
      </c>
      <c r="F35">
        <v>11</v>
      </c>
    </row>
    <row r="36" spans="2:6">
      <c r="C36" t="s">
        <v>140</v>
      </c>
      <c r="D36">
        <v>32</v>
      </c>
      <c r="E36" t="s">
        <v>150</v>
      </c>
      <c r="F36">
        <v>12</v>
      </c>
    </row>
    <row r="37" spans="2:6">
      <c r="C37" t="s">
        <v>142</v>
      </c>
      <c r="D37">
        <v>33</v>
      </c>
      <c r="E37" t="s">
        <v>155</v>
      </c>
      <c r="F37">
        <v>13</v>
      </c>
    </row>
    <row r="38" spans="2:6">
      <c r="C38" t="s">
        <v>144</v>
      </c>
      <c r="D38">
        <v>34</v>
      </c>
      <c r="E38" t="s">
        <v>156</v>
      </c>
      <c r="F38">
        <v>14</v>
      </c>
    </row>
    <row r="39" spans="2:6">
      <c r="C39" t="s">
        <v>146</v>
      </c>
      <c r="D39">
        <v>35</v>
      </c>
      <c r="E39" t="s">
        <v>157</v>
      </c>
      <c r="F39">
        <v>15</v>
      </c>
    </row>
    <row r="40" spans="2:6">
      <c r="B40" t="s">
        <v>158</v>
      </c>
      <c r="C40" t="s">
        <v>138</v>
      </c>
      <c r="D40">
        <v>41</v>
      </c>
      <c r="E40" t="s">
        <v>159</v>
      </c>
      <c r="F40">
        <v>16</v>
      </c>
    </row>
    <row r="41" spans="2:6">
      <c r="C41" t="s">
        <v>140</v>
      </c>
      <c r="D41">
        <v>42</v>
      </c>
      <c r="E41" t="s">
        <v>151</v>
      </c>
      <c r="F41">
        <v>17</v>
      </c>
    </row>
    <row r="42" spans="2:6">
      <c r="C42" t="s">
        <v>142</v>
      </c>
      <c r="D42">
        <v>43</v>
      </c>
      <c r="E42" t="s">
        <v>160</v>
      </c>
      <c r="F42">
        <v>18</v>
      </c>
    </row>
    <row r="43" spans="2:6">
      <c r="C43" t="s">
        <v>144</v>
      </c>
      <c r="D43">
        <v>44</v>
      </c>
      <c r="E43" t="s">
        <v>161</v>
      </c>
      <c r="F43">
        <v>19</v>
      </c>
    </row>
    <row r="44" spans="2:6">
      <c r="C44" t="s">
        <v>146</v>
      </c>
      <c r="D44">
        <v>45</v>
      </c>
      <c r="E44" t="s">
        <v>53</v>
      </c>
      <c r="F44">
        <v>20</v>
      </c>
    </row>
    <row r="45" spans="2:6">
      <c r="B45" t="s">
        <v>162</v>
      </c>
      <c r="C45" t="s">
        <v>138</v>
      </c>
      <c r="D45">
        <v>51</v>
      </c>
      <c r="E45" t="s">
        <v>163</v>
      </c>
      <c r="F45">
        <v>21</v>
      </c>
    </row>
    <row r="46" spans="2:6">
      <c r="C46" t="s">
        <v>140</v>
      </c>
      <c r="D46">
        <v>52</v>
      </c>
      <c r="E46" t="s">
        <v>57</v>
      </c>
      <c r="F46">
        <v>22</v>
      </c>
    </row>
    <row r="47" spans="2:6">
      <c r="C47" t="s">
        <v>142</v>
      </c>
      <c r="D47">
        <v>53</v>
      </c>
      <c r="E47" t="s">
        <v>157</v>
      </c>
      <c r="F47">
        <v>23</v>
      </c>
    </row>
    <row r="48" spans="2:6">
      <c r="C48" t="s">
        <v>144</v>
      </c>
      <c r="D48">
        <v>54</v>
      </c>
      <c r="E48" t="s">
        <v>53</v>
      </c>
      <c r="F48">
        <v>24</v>
      </c>
    </row>
    <row r="49" spans="2:6">
      <c r="C49" t="s">
        <v>146</v>
      </c>
      <c r="D49">
        <v>55</v>
      </c>
      <c r="E49" t="s">
        <v>164</v>
      </c>
      <c r="F49">
        <v>25</v>
      </c>
    </row>
    <row r="53" spans="2:6">
      <c r="B53" t="s">
        <v>137</v>
      </c>
      <c r="C53" t="s">
        <v>165</v>
      </c>
      <c r="D53">
        <v>5</v>
      </c>
      <c r="E53" t="s">
        <v>166</v>
      </c>
    </row>
    <row r="54" spans="2:6">
      <c r="C54" t="s">
        <v>167</v>
      </c>
      <c r="D54">
        <v>10</v>
      </c>
      <c r="E54" t="s">
        <v>57</v>
      </c>
    </row>
    <row r="55" spans="2:6">
      <c r="C55" t="s">
        <v>168</v>
      </c>
      <c r="D55">
        <v>20</v>
      </c>
      <c r="E55" t="s">
        <v>53</v>
      </c>
    </row>
    <row r="56" spans="2:6">
      <c r="B56" t="s">
        <v>148</v>
      </c>
      <c r="C56" t="s">
        <v>169</v>
      </c>
      <c r="D56">
        <v>10</v>
      </c>
      <c r="E56" t="s">
        <v>170</v>
      </c>
    </row>
    <row r="57" spans="2:6">
      <c r="C57" t="s">
        <v>171</v>
      </c>
      <c r="D57">
        <v>20</v>
      </c>
      <c r="E57" t="s">
        <v>172</v>
      </c>
    </row>
    <row r="58" spans="2:6">
      <c r="C58" t="s">
        <v>173</v>
      </c>
      <c r="D58">
        <v>40</v>
      </c>
      <c r="E58" t="s">
        <v>174</v>
      </c>
    </row>
    <row r="59" spans="2:6">
      <c r="B59" t="s">
        <v>153</v>
      </c>
      <c r="C59" t="s">
        <v>169</v>
      </c>
      <c r="D59">
        <v>15</v>
      </c>
      <c r="E59" t="s">
        <v>175</v>
      </c>
    </row>
    <row r="60" spans="2:6">
      <c r="C60" t="s">
        <v>171</v>
      </c>
      <c r="D60">
        <v>30</v>
      </c>
      <c r="E60" t="s">
        <v>176</v>
      </c>
    </row>
    <row r="61" spans="2:6">
      <c r="C61" t="s">
        <v>173</v>
      </c>
      <c r="D61">
        <v>60</v>
      </c>
      <c r="E61" t="s">
        <v>58</v>
      </c>
    </row>
    <row r="62" spans="2:6">
      <c r="B62" t="s">
        <v>158</v>
      </c>
      <c r="C62" t="s">
        <v>169</v>
      </c>
      <c r="D62">
        <v>20</v>
      </c>
      <c r="E62" t="s">
        <v>172</v>
      </c>
    </row>
    <row r="63" spans="2:6">
      <c r="C63" t="s">
        <v>171</v>
      </c>
      <c r="D63">
        <v>40</v>
      </c>
      <c r="E63" t="s">
        <v>174</v>
      </c>
    </row>
    <row r="64" spans="2:6">
      <c r="C64" t="s">
        <v>173</v>
      </c>
      <c r="D64">
        <v>80</v>
      </c>
      <c r="E64" t="s">
        <v>177</v>
      </c>
    </row>
    <row r="65" spans="2:5">
      <c r="B65" t="s">
        <v>162</v>
      </c>
      <c r="C65" t="s">
        <v>169</v>
      </c>
      <c r="D65">
        <v>25</v>
      </c>
      <c r="E65" t="s">
        <v>164</v>
      </c>
    </row>
    <row r="66" spans="2:5">
      <c r="C66" t="s">
        <v>171</v>
      </c>
      <c r="D66">
        <v>50</v>
      </c>
      <c r="E66" t="s">
        <v>178</v>
      </c>
    </row>
    <row r="67" spans="2:5">
      <c r="C67" t="s">
        <v>173</v>
      </c>
      <c r="D67">
        <v>100</v>
      </c>
      <c r="E67" t="s">
        <v>179</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Riesgos de Corrupción</vt:lpstr>
      <vt:lpstr>Gestión de Riesgos</vt:lpstr>
      <vt:lpstr>Racionalización de Trámites</vt:lpstr>
      <vt:lpstr>RendiciónCuentas</vt:lpstr>
      <vt:lpstr>Atención al Ciudadano</vt:lpstr>
      <vt:lpstr>Tranparencia y Acceso a Inf. </vt:lpstr>
      <vt:lpstr>Integridad</vt:lpstr>
      <vt:lpstr>Resultados</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Yuly Andrea Huertas Alonso</cp:lastModifiedBy>
  <cp:lastPrinted>2019-01-30T16:42:27Z</cp:lastPrinted>
  <dcterms:created xsi:type="dcterms:W3CDTF">2017-01-23T15:51:20Z</dcterms:created>
  <dcterms:modified xsi:type="dcterms:W3CDTF">2022-09-14T22:20:27Z</dcterms:modified>
</cp:coreProperties>
</file>